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tabRatio="752"/>
  </bookViews>
  <sheets>
    <sheet name="璧山区正兴镇梅江河河堤水毁修复工程全费用综合单价审核表" sheetId="1" r:id="rId1"/>
  </sheets>
  <definedNames>
    <definedName name="_xlnm._FilterDatabase" localSheetId="0" hidden="1">璧山区正兴镇梅江河河堤水毁修复工程全费用综合单价审核表!$A$5:$B$42</definedName>
    <definedName name="_xlnm.Print_Titles" localSheetId="0">璧山区正兴镇梅江河河堤水毁修复工程全费用综合单价审核表!$1:$3</definedName>
  </definedNames>
  <calcPr calcId="144525" fullPrecision="0"/>
</workbook>
</file>

<file path=xl/sharedStrings.xml><?xml version="1.0" encoding="utf-8"?>
<sst xmlns="http://schemas.openxmlformats.org/spreadsheetml/2006/main" count="85" uniqueCount="54">
  <si>
    <t>璧山区正兴镇梅江河河堤水毁修复工程
全费用单价审核表</t>
  </si>
  <si>
    <t>金额单位：元</t>
  </si>
  <si>
    <t>编号</t>
  </si>
  <si>
    <t>工程项目及名称</t>
  </si>
  <si>
    <t>单位</t>
  </si>
  <si>
    <t>工程量</t>
  </si>
  <si>
    <t>综合单价</t>
  </si>
  <si>
    <t>合价</t>
  </si>
  <si>
    <t>合计</t>
  </si>
  <si>
    <t>一</t>
  </si>
  <si>
    <t>第一部分 建筑工程</t>
  </si>
  <si>
    <t>原浆砌条石拆除</t>
  </si>
  <si>
    <t>m³</t>
  </si>
  <si>
    <t>透水碳砖路面拆除（60mm）</t>
  </si>
  <si>
    <t>m²</t>
  </si>
  <si>
    <t>青石板路面拆除（30mm）</t>
  </si>
  <si>
    <t>青石路沿拆除</t>
  </si>
  <si>
    <t>m</t>
  </si>
  <si>
    <t>沥青路面拆除（50mm）</t>
  </si>
  <si>
    <t>碎石垫层拆除</t>
  </si>
  <si>
    <t>青石栏杆拆除</t>
  </si>
  <si>
    <t>土方开挖</t>
  </si>
  <si>
    <t>土石方回填</t>
  </si>
  <si>
    <t>基础块石换填</t>
  </si>
  <si>
    <t>M7.5浆砌条石挡墙</t>
  </si>
  <si>
    <r>
      <rPr>
        <sz val="12"/>
        <rFont val="Calibri"/>
        <charset val="161"/>
      </rPr>
      <t>Φ</t>
    </r>
    <r>
      <rPr>
        <sz val="12"/>
        <rFont val="方正仿宋_GBK"/>
        <charset val="134"/>
      </rPr>
      <t>75PVC排水管</t>
    </r>
  </si>
  <si>
    <t>砂石反滤包</t>
  </si>
  <si>
    <t>条石表面清打</t>
  </si>
  <si>
    <t>M10水泥砂浆开勾缝</t>
  </si>
  <si>
    <t>青石栏杆</t>
  </si>
  <si>
    <t>沉降缝（沥青木板填充）</t>
  </si>
  <si>
    <t>C20混凝土垫层 150mm</t>
  </si>
  <si>
    <t>透水碳砖路面（200×200×60 Cc35）</t>
  </si>
  <si>
    <t>青石板路面（30mm）</t>
  </si>
  <si>
    <t>青石路沿（200×500）</t>
  </si>
  <si>
    <t>手摆片石 200mm</t>
  </si>
  <si>
    <t>5%水泥碎石稳定基层 200mm</t>
  </si>
  <si>
    <r>
      <rPr>
        <sz val="12"/>
        <rFont val="方正仿宋_GBK"/>
        <charset val="134"/>
      </rPr>
      <t>透层 1.0kg/m</t>
    </r>
    <r>
      <rPr>
        <sz val="12"/>
        <rFont val="Cambria"/>
        <charset val="134"/>
      </rPr>
      <t>²</t>
    </r>
  </si>
  <si>
    <t>改性沥青混凝土AC-13C 50mm</t>
  </si>
  <si>
    <t>检查井</t>
  </si>
  <si>
    <t>座</t>
  </si>
  <si>
    <t>HDPE DN400双壁波纹管  SN8</t>
  </si>
  <si>
    <t>二</t>
  </si>
  <si>
    <t>第四部分 施工临时工程</t>
  </si>
  <si>
    <t>编织袋围堰</t>
  </si>
  <si>
    <t>土工膜</t>
  </si>
  <si>
    <t>围堰拆除</t>
  </si>
  <si>
    <t>三</t>
  </si>
  <si>
    <t>其他施工临时工程费</t>
  </si>
  <si>
    <t>其他临时工程（综合单价为建筑工程合价）</t>
  </si>
  <si>
    <t>%</t>
  </si>
  <si>
    <t>四</t>
  </si>
  <si>
    <t>安全生产费</t>
  </si>
  <si>
    <t>安全生产费（综合单价为建筑工程合价+施工临时工程合价）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</si>
</sst>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9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indexed="8"/>
      <name val="方正仿宋_GBK"/>
      <charset val="134"/>
    </font>
    <font>
      <sz val="12"/>
      <name val="方正仿宋_GBK"/>
      <charset val="161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sz val="9"/>
      <color theme="1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9C0006"/>
      <name val="??"/>
      <charset val="0"/>
      <scheme val="minor"/>
    </font>
    <font>
      <sz val="12"/>
      <name val="Calibri"/>
      <charset val="161"/>
    </font>
    <font>
      <sz val="12"/>
      <name val="Cambri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10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6" borderId="7" applyNumberFormat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20" borderId="13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9" fillId="6" borderId="6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4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24">
    <xf numFmtId="0" fontId="0" fillId="0" borderId="0" xfId="0" applyAlignment="true"/>
    <xf numFmtId="0" fontId="1" fillId="0" borderId="0" xfId="1" applyFont="true"/>
    <xf numFmtId="0" fontId="2" fillId="0" borderId="0" xfId="1" applyFont="true"/>
    <xf numFmtId="0" fontId="3" fillId="0" borderId="0" xfId="1" applyFont="true"/>
    <xf numFmtId="0" fontId="0" fillId="0" borderId="0" xfId="1" applyFont="true" applyAlignment="true">
      <alignment horizontal="center"/>
    </xf>
    <xf numFmtId="0" fontId="0" fillId="0" borderId="0" xfId="1" applyFont="true"/>
    <xf numFmtId="0" fontId="4" fillId="0" borderId="0" xfId="1" applyFont="true" applyAlignment="true">
      <alignment horizontal="center" vertical="center" wrapText="true"/>
    </xf>
    <xf numFmtId="0" fontId="5" fillId="0" borderId="0" xfId="1" applyFont="true" applyAlignment="true">
      <alignment vertical="center" wrapText="true"/>
    </xf>
    <xf numFmtId="0" fontId="5" fillId="0" borderId="0" xfId="1" applyFont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5" fillId="0" borderId="2" xfId="1" applyFont="true" applyBorder="true" applyAlignment="true">
      <alignment horizontal="center" vertical="center" wrapText="true"/>
    </xf>
    <xf numFmtId="0" fontId="5" fillId="0" borderId="3" xfId="1" applyFont="true" applyBorder="true" applyAlignment="true">
      <alignment horizontal="center" vertical="center" wrapText="true"/>
    </xf>
    <xf numFmtId="0" fontId="6" fillId="0" borderId="2" xfId="1" applyFont="true" applyBorder="true" applyAlignment="true">
      <alignment horizontal="center" vertical="center" wrapText="true"/>
    </xf>
    <xf numFmtId="0" fontId="6" fillId="0" borderId="4" xfId="1" applyFont="true" applyBorder="true" applyAlignment="true">
      <alignment horizontal="center" vertical="center" wrapText="true"/>
    </xf>
    <xf numFmtId="0" fontId="6" fillId="0" borderId="3" xfId="1" applyFont="true" applyBorder="true" applyAlignment="true">
      <alignment vertical="center" wrapText="true"/>
    </xf>
    <xf numFmtId="0" fontId="7" fillId="0" borderId="3" xfId="1" applyFont="true" applyBorder="true" applyAlignment="true">
      <alignment horizontal="center" vertical="center" wrapText="true"/>
    </xf>
    <xf numFmtId="0" fontId="5" fillId="0" borderId="2" xfId="1" applyFont="true" applyBorder="true" applyAlignment="true">
      <alignment horizontal="left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9" fillId="0" borderId="2" xfId="1" applyFont="true" applyBorder="true" applyAlignment="true">
      <alignment horizontal="left" vertical="center" wrapText="true"/>
    </xf>
    <xf numFmtId="2" fontId="8" fillId="0" borderId="3" xfId="0" applyNumberFormat="true" applyFont="true" applyBorder="true" applyAlignment="true">
      <alignment horizontal="center" vertical="center" wrapText="true"/>
    </xf>
    <xf numFmtId="0" fontId="5" fillId="0" borderId="0" xfId="1" applyFont="true" applyAlignment="true">
      <alignment horizontal="right" vertical="center" wrapText="true"/>
    </xf>
    <xf numFmtId="176" fontId="5" fillId="0" borderId="3" xfId="1" applyNumberFormat="true" applyFont="true" applyBorder="true" applyAlignment="true">
      <alignment horizontal="center" vertical="center" wrapText="true"/>
    </xf>
    <xf numFmtId="2" fontId="7" fillId="0" borderId="3" xfId="1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tabSelected="1" workbookViewId="0">
      <pane xSplit="6" ySplit="3" topLeftCell="G34" activePane="bottomRight" state="frozen"/>
      <selection/>
      <selection pane="topRight"/>
      <selection pane="bottomLeft"/>
      <selection pane="bottomRight" activeCell="J40" sqref="J40"/>
    </sheetView>
  </sheetViews>
  <sheetFormatPr defaultColWidth="9" defaultRowHeight="12" outlineLevelCol="5"/>
  <cols>
    <col min="1" max="1" width="10.6952380952381" style="4" customWidth="true"/>
    <col min="2" max="2" width="53.6" style="5" customWidth="true"/>
    <col min="3" max="3" width="6.4" style="5" customWidth="true"/>
    <col min="4" max="4" width="9.8" style="4" customWidth="true"/>
    <col min="5" max="5" width="12.6952380952381" style="4" customWidth="true"/>
    <col min="6" max="6" width="13.4" style="4" customWidth="true"/>
    <col min="7" max="16384" width="9" style="5"/>
  </cols>
  <sheetData>
    <row r="1" ht="50" customHeight="true" spans="1:6">
      <c r="A1" s="6" t="s">
        <v>0</v>
      </c>
      <c r="B1" s="6"/>
      <c r="C1" s="6"/>
      <c r="D1" s="6"/>
      <c r="E1" s="6"/>
      <c r="F1" s="6"/>
    </row>
    <row r="2" s="1" customFormat="true" ht="20.15" customHeight="true" spans="1:6">
      <c r="A2" s="7"/>
      <c r="B2" s="7"/>
      <c r="C2" s="7"/>
      <c r="D2" s="8"/>
      <c r="E2" s="21" t="s">
        <v>1</v>
      </c>
      <c r="F2" s="21"/>
    </row>
    <row r="3" s="2" customFormat="true" ht="25" customHeight="true" spans="1: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22" t="s">
        <v>7</v>
      </c>
    </row>
    <row r="4" s="3" customFormat="true" ht="25" customHeight="true" spans="1:6">
      <c r="A4" s="12" t="s">
        <v>8</v>
      </c>
      <c r="B4" s="13"/>
      <c r="C4" s="14"/>
      <c r="D4" s="15"/>
      <c r="E4" s="15"/>
      <c r="F4" s="23">
        <f>F5+F33+F39+F41</f>
        <v>193840.37</v>
      </c>
    </row>
    <row r="5" s="2" customFormat="true" ht="25" customHeight="true" spans="1:6">
      <c r="A5" s="9" t="s">
        <v>9</v>
      </c>
      <c r="B5" s="16" t="s">
        <v>10</v>
      </c>
      <c r="C5" s="17"/>
      <c r="D5" s="18"/>
      <c r="E5" s="20"/>
      <c r="F5" s="20">
        <f>SUM(F6:F32)</f>
        <v>175064.39</v>
      </c>
    </row>
    <row r="6" s="2" customFormat="true" ht="25" customHeight="true" spans="1:6">
      <c r="A6" s="10">
        <v>1</v>
      </c>
      <c r="B6" s="16" t="s">
        <v>11</v>
      </c>
      <c r="C6" s="17" t="s">
        <v>12</v>
      </c>
      <c r="D6" s="18">
        <f>10*17.04</f>
        <v>170.4</v>
      </c>
      <c r="E6" s="18">
        <v>45.35</v>
      </c>
      <c r="F6" s="20">
        <f t="shared" ref="F6:F32" si="0">D6*E6</f>
        <v>7727.64</v>
      </c>
    </row>
    <row r="7" s="2" customFormat="true" ht="25" customHeight="true" spans="1:6">
      <c r="A7" s="10">
        <v>2</v>
      </c>
      <c r="B7" s="16" t="s">
        <v>13</v>
      </c>
      <c r="C7" s="17" t="s">
        <v>14</v>
      </c>
      <c r="D7" s="18">
        <v>11</v>
      </c>
      <c r="E7" s="18">
        <v>3.98</v>
      </c>
      <c r="F7" s="20">
        <f t="shared" si="0"/>
        <v>43.78</v>
      </c>
    </row>
    <row r="8" s="2" customFormat="true" ht="25" customHeight="true" spans="1:6">
      <c r="A8" s="10">
        <v>3</v>
      </c>
      <c r="B8" s="16" t="s">
        <v>15</v>
      </c>
      <c r="C8" s="17" t="s">
        <v>14</v>
      </c>
      <c r="D8" s="18">
        <v>35</v>
      </c>
      <c r="E8" s="18">
        <v>4.42</v>
      </c>
      <c r="F8" s="20">
        <f t="shared" si="0"/>
        <v>154.7</v>
      </c>
    </row>
    <row r="9" s="2" customFormat="true" ht="25" customHeight="true" spans="1:6">
      <c r="A9" s="10">
        <v>4</v>
      </c>
      <c r="B9" s="16" t="s">
        <v>16</v>
      </c>
      <c r="C9" s="17" t="s">
        <v>17</v>
      </c>
      <c r="D9" s="18">
        <v>24</v>
      </c>
      <c r="E9" s="18">
        <v>4.63</v>
      </c>
      <c r="F9" s="20">
        <f t="shared" si="0"/>
        <v>111.12</v>
      </c>
    </row>
    <row r="10" s="2" customFormat="true" ht="25" customHeight="true" spans="1:6">
      <c r="A10" s="10">
        <v>5</v>
      </c>
      <c r="B10" s="16" t="s">
        <v>18</v>
      </c>
      <c r="C10" s="17" t="s">
        <v>14</v>
      </c>
      <c r="D10" s="18">
        <v>50</v>
      </c>
      <c r="E10" s="18">
        <v>8.32</v>
      </c>
      <c r="F10" s="20">
        <f t="shared" si="0"/>
        <v>416</v>
      </c>
    </row>
    <row r="11" s="2" customFormat="true" ht="25" customHeight="true" spans="1:6">
      <c r="A11" s="10">
        <v>6</v>
      </c>
      <c r="B11" s="16" t="s">
        <v>19</v>
      </c>
      <c r="C11" s="17" t="s">
        <v>12</v>
      </c>
      <c r="D11" s="18">
        <v>16.9</v>
      </c>
      <c r="E11" s="18">
        <v>50.01</v>
      </c>
      <c r="F11" s="20">
        <f t="shared" si="0"/>
        <v>845.17</v>
      </c>
    </row>
    <row r="12" s="2" customFormat="true" ht="25" customHeight="true" spans="1:6">
      <c r="A12" s="10">
        <v>7</v>
      </c>
      <c r="B12" s="16" t="s">
        <v>20</v>
      </c>
      <c r="C12" s="17" t="s">
        <v>17</v>
      </c>
      <c r="D12" s="18">
        <v>10</v>
      </c>
      <c r="E12" s="18">
        <v>9.12</v>
      </c>
      <c r="F12" s="20">
        <f t="shared" si="0"/>
        <v>91.2</v>
      </c>
    </row>
    <row r="13" s="2" customFormat="true" ht="25" customHeight="true" spans="1:6">
      <c r="A13" s="10">
        <v>8</v>
      </c>
      <c r="B13" s="16" t="s">
        <v>21</v>
      </c>
      <c r="C13" s="17" t="s">
        <v>12</v>
      </c>
      <c r="D13" s="18">
        <f>56.08*11*0.6</f>
        <v>370.128</v>
      </c>
      <c r="E13" s="18">
        <v>4.86</v>
      </c>
      <c r="F13" s="20">
        <f t="shared" si="0"/>
        <v>1798.82</v>
      </c>
    </row>
    <row r="14" s="2" customFormat="true" ht="25" customHeight="true" spans="1:6">
      <c r="A14" s="10">
        <v>9</v>
      </c>
      <c r="B14" s="16" t="s">
        <v>22</v>
      </c>
      <c r="C14" s="17" t="s">
        <v>12</v>
      </c>
      <c r="D14" s="18">
        <f>56.08*11*0.4</f>
        <v>246.752</v>
      </c>
      <c r="E14" s="18">
        <v>15.79</v>
      </c>
      <c r="F14" s="20">
        <f t="shared" si="0"/>
        <v>3896.21</v>
      </c>
    </row>
    <row r="15" s="2" customFormat="true" ht="25" customHeight="true" spans="1:6">
      <c r="A15" s="10">
        <v>10</v>
      </c>
      <c r="B15" s="16" t="s">
        <v>23</v>
      </c>
      <c r="C15" s="17" t="s">
        <v>12</v>
      </c>
      <c r="D15" s="18">
        <f>6.92*10</f>
        <v>69.2</v>
      </c>
      <c r="E15" s="18">
        <v>151.21</v>
      </c>
      <c r="F15" s="20">
        <f t="shared" si="0"/>
        <v>10463.73</v>
      </c>
    </row>
    <row r="16" s="2" customFormat="true" ht="25" customHeight="true" spans="1:6">
      <c r="A16" s="10">
        <v>11</v>
      </c>
      <c r="B16" s="16" t="s">
        <v>24</v>
      </c>
      <c r="C16" s="17" t="s">
        <v>12</v>
      </c>
      <c r="D16" s="18">
        <f>25.53*10</f>
        <v>255.3</v>
      </c>
      <c r="E16" s="18">
        <v>396.09</v>
      </c>
      <c r="F16" s="20">
        <f t="shared" si="0"/>
        <v>101121.78</v>
      </c>
    </row>
    <row r="17" s="2" customFormat="true" ht="25" customHeight="true" spans="1:6">
      <c r="A17" s="10">
        <v>12</v>
      </c>
      <c r="B17" s="19" t="s">
        <v>25</v>
      </c>
      <c r="C17" s="17" t="s">
        <v>17</v>
      </c>
      <c r="D17" s="18">
        <f>5.33*4</f>
        <v>21.32</v>
      </c>
      <c r="E17" s="18">
        <v>17.66</v>
      </c>
      <c r="F17" s="20">
        <f t="shared" si="0"/>
        <v>376.51</v>
      </c>
    </row>
    <row r="18" s="2" customFormat="true" ht="25" customHeight="true" spans="1:6">
      <c r="A18" s="10">
        <v>13</v>
      </c>
      <c r="B18" s="16" t="s">
        <v>26</v>
      </c>
      <c r="C18" s="17" t="s">
        <v>12</v>
      </c>
      <c r="D18" s="20">
        <f>2*4*0.15*0.15*0.15</f>
        <v>0.03</v>
      </c>
      <c r="E18" s="18">
        <v>182.43</v>
      </c>
      <c r="F18" s="20">
        <f t="shared" si="0"/>
        <v>5.47</v>
      </c>
    </row>
    <row r="19" s="2" customFormat="true" ht="25" customHeight="true" spans="1:6">
      <c r="A19" s="10">
        <v>14</v>
      </c>
      <c r="B19" s="16" t="s">
        <v>27</v>
      </c>
      <c r="C19" s="17" t="s">
        <v>14</v>
      </c>
      <c r="D19" s="18">
        <f>5.93*10</f>
        <v>59.3</v>
      </c>
      <c r="E19" s="18">
        <v>17.04</v>
      </c>
      <c r="F19" s="20">
        <f t="shared" si="0"/>
        <v>1010.47</v>
      </c>
    </row>
    <row r="20" s="2" customFormat="true" ht="25" customHeight="true" spans="1:6">
      <c r="A20" s="10">
        <v>15</v>
      </c>
      <c r="B20" s="16" t="s">
        <v>28</v>
      </c>
      <c r="C20" s="17" t="s">
        <v>14</v>
      </c>
      <c r="D20" s="18">
        <f>D19</f>
        <v>59.3</v>
      </c>
      <c r="E20" s="18">
        <v>13.51</v>
      </c>
      <c r="F20" s="20">
        <f t="shared" si="0"/>
        <v>801.14</v>
      </c>
    </row>
    <row r="21" s="2" customFormat="true" ht="25" customHeight="true" spans="1:6">
      <c r="A21" s="10">
        <v>16</v>
      </c>
      <c r="B21" s="16" t="s">
        <v>29</v>
      </c>
      <c r="C21" s="17" t="s">
        <v>17</v>
      </c>
      <c r="D21" s="18">
        <v>10</v>
      </c>
      <c r="E21" s="18">
        <v>320.21</v>
      </c>
      <c r="F21" s="20">
        <f t="shared" si="0"/>
        <v>3202.1</v>
      </c>
    </row>
    <row r="22" s="2" customFormat="true" ht="25" customHeight="true" spans="1:6">
      <c r="A22" s="10">
        <v>17</v>
      </c>
      <c r="B22" s="16" t="s">
        <v>30</v>
      </c>
      <c r="C22" s="17" t="s">
        <v>14</v>
      </c>
      <c r="D22" s="18">
        <v>51.06</v>
      </c>
      <c r="E22" s="18">
        <v>131.5</v>
      </c>
      <c r="F22" s="20">
        <f t="shared" si="0"/>
        <v>6714.39</v>
      </c>
    </row>
    <row r="23" s="2" customFormat="true" ht="25" customHeight="true" spans="1:6">
      <c r="A23" s="10">
        <v>18</v>
      </c>
      <c r="B23" s="16" t="s">
        <v>31</v>
      </c>
      <c r="C23" s="17" t="s">
        <v>12</v>
      </c>
      <c r="D23" s="18">
        <f>(1.1+3.5)*10*0.15</f>
        <v>6.9</v>
      </c>
      <c r="E23" s="18">
        <v>491.59</v>
      </c>
      <c r="F23" s="20">
        <f t="shared" si="0"/>
        <v>3391.97</v>
      </c>
    </row>
    <row r="24" s="2" customFormat="true" ht="25" customHeight="true" spans="1:6">
      <c r="A24" s="10">
        <v>19</v>
      </c>
      <c r="B24" s="16" t="s">
        <v>32</v>
      </c>
      <c r="C24" s="17" t="s">
        <v>14</v>
      </c>
      <c r="D24" s="18">
        <f>1.5*10</f>
        <v>15</v>
      </c>
      <c r="E24" s="18">
        <v>74.35</v>
      </c>
      <c r="F24" s="20">
        <f t="shared" si="0"/>
        <v>1115.25</v>
      </c>
    </row>
    <row r="25" s="2" customFormat="true" ht="25" customHeight="true" spans="1:6">
      <c r="A25" s="10">
        <v>20</v>
      </c>
      <c r="B25" s="16" t="s">
        <v>33</v>
      </c>
      <c r="C25" s="17" t="s">
        <v>14</v>
      </c>
      <c r="D25" s="18">
        <f>3.5*10</f>
        <v>35</v>
      </c>
      <c r="E25" s="18">
        <v>94.5</v>
      </c>
      <c r="F25" s="20">
        <f t="shared" si="0"/>
        <v>3307.5</v>
      </c>
    </row>
    <row r="26" s="2" customFormat="true" ht="25" customHeight="true" spans="1:6">
      <c r="A26" s="10">
        <v>21</v>
      </c>
      <c r="B26" s="16" t="s">
        <v>34</v>
      </c>
      <c r="C26" s="17" t="s">
        <v>17</v>
      </c>
      <c r="D26" s="18">
        <f>11*2</f>
        <v>22</v>
      </c>
      <c r="E26" s="18">
        <v>128.86</v>
      </c>
      <c r="F26" s="20">
        <f t="shared" si="0"/>
        <v>2834.92</v>
      </c>
    </row>
    <row r="27" s="2" customFormat="true" ht="25" customHeight="true" spans="1:6">
      <c r="A27" s="10">
        <v>22</v>
      </c>
      <c r="B27" s="16" t="s">
        <v>35</v>
      </c>
      <c r="C27" s="17" t="s">
        <v>14</v>
      </c>
      <c r="D27" s="18">
        <f>5*10</f>
        <v>50</v>
      </c>
      <c r="E27" s="18">
        <v>48.57</v>
      </c>
      <c r="F27" s="20">
        <f t="shared" si="0"/>
        <v>2428.5</v>
      </c>
    </row>
    <row r="28" s="2" customFormat="true" ht="25" customHeight="true" spans="1:6">
      <c r="A28" s="10">
        <v>23</v>
      </c>
      <c r="B28" s="16" t="s">
        <v>36</v>
      </c>
      <c r="C28" s="17" t="s">
        <v>14</v>
      </c>
      <c r="D28" s="18">
        <f>5*10</f>
        <v>50</v>
      </c>
      <c r="E28" s="18">
        <v>83.47</v>
      </c>
      <c r="F28" s="20">
        <f t="shared" si="0"/>
        <v>4173.5</v>
      </c>
    </row>
    <row r="29" s="2" customFormat="true" ht="25" customHeight="true" spans="1:6">
      <c r="A29" s="10">
        <v>24</v>
      </c>
      <c r="B29" s="16" t="s">
        <v>37</v>
      </c>
      <c r="C29" s="17" t="s">
        <v>14</v>
      </c>
      <c r="D29" s="18">
        <v>50</v>
      </c>
      <c r="E29" s="18">
        <v>3.97</v>
      </c>
      <c r="F29" s="20">
        <f t="shared" si="0"/>
        <v>198.5</v>
      </c>
    </row>
    <row r="30" s="2" customFormat="true" ht="25" customHeight="true" spans="1:6">
      <c r="A30" s="10">
        <v>25</v>
      </c>
      <c r="B30" s="16" t="s">
        <v>38</v>
      </c>
      <c r="C30" s="17" t="s">
        <v>14</v>
      </c>
      <c r="D30" s="18">
        <v>50</v>
      </c>
      <c r="E30" s="18">
        <v>72.12</v>
      </c>
      <c r="F30" s="20">
        <f t="shared" si="0"/>
        <v>3606</v>
      </c>
    </row>
    <row r="31" s="2" customFormat="true" ht="25" customHeight="true" spans="1:6">
      <c r="A31" s="10">
        <v>26</v>
      </c>
      <c r="B31" s="16" t="s">
        <v>39</v>
      </c>
      <c r="C31" s="17" t="s">
        <v>40</v>
      </c>
      <c r="D31" s="18">
        <v>4</v>
      </c>
      <c r="E31" s="18">
        <v>2970.95</v>
      </c>
      <c r="F31" s="20">
        <f t="shared" si="0"/>
        <v>11883.8</v>
      </c>
    </row>
    <row r="32" s="2" customFormat="true" ht="25" customHeight="true" spans="1:6">
      <c r="A32" s="10">
        <v>27</v>
      </c>
      <c r="B32" s="16" t="s">
        <v>41</v>
      </c>
      <c r="C32" s="17" t="s">
        <v>17</v>
      </c>
      <c r="D32" s="18">
        <v>22</v>
      </c>
      <c r="E32" s="18">
        <v>152.01</v>
      </c>
      <c r="F32" s="20">
        <f t="shared" si="0"/>
        <v>3344.22</v>
      </c>
    </row>
    <row r="33" s="2" customFormat="true" ht="25" customHeight="true" spans="1:6">
      <c r="A33" s="10" t="s">
        <v>42</v>
      </c>
      <c r="B33" s="16" t="s">
        <v>43</v>
      </c>
      <c r="C33" s="17"/>
      <c r="D33" s="18"/>
      <c r="E33" s="20"/>
      <c r="F33" s="20">
        <f>SUM(F34:F38)</f>
        <v>9440.06</v>
      </c>
    </row>
    <row r="34" s="2" customFormat="true" ht="25" customHeight="true" spans="1:6">
      <c r="A34" s="10">
        <v>1</v>
      </c>
      <c r="B34" s="16" t="s">
        <v>21</v>
      </c>
      <c r="C34" s="17" t="s">
        <v>12</v>
      </c>
      <c r="D34" s="20">
        <f>23.94*0.72</f>
        <v>17.24</v>
      </c>
      <c r="E34" s="18">
        <v>4.86</v>
      </c>
      <c r="F34" s="20">
        <f t="shared" ref="F34:F38" si="1">D34*E34</f>
        <v>83.79</v>
      </c>
    </row>
    <row r="35" s="2" customFormat="true" ht="25" customHeight="true" spans="1:6">
      <c r="A35" s="10">
        <v>2</v>
      </c>
      <c r="B35" s="16" t="s">
        <v>22</v>
      </c>
      <c r="C35" s="17" t="s">
        <v>12</v>
      </c>
      <c r="D35" s="20">
        <f>23.94*0.72</f>
        <v>17.24</v>
      </c>
      <c r="E35" s="18">
        <v>15.79</v>
      </c>
      <c r="F35" s="20">
        <f t="shared" si="1"/>
        <v>272.22</v>
      </c>
    </row>
    <row r="36" s="2" customFormat="true" ht="25" customHeight="true" spans="1:6">
      <c r="A36" s="10">
        <v>3</v>
      </c>
      <c r="B36" s="16" t="s">
        <v>44</v>
      </c>
      <c r="C36" s="17" t="s">
        <v>12</v>
      </c>
      <c r="D36" s="20">
        <f>22.465*3.75</f>
        <v>84.24</v>
      </c>
      <c r="E36" s="18">
        <v>92.33</v>
      </c>
      <c r="F36" s="20">
        <f t="shared" si="1"/>
        <v>7777.88</v>
      </c>
    </row>
    <row r="37" s="2" customFormat="true" ht="25" customHeight="true" spans="1:6">
      <c r="A37" s="10">
        <v>4</v>
      </c>
      <c r="B37" s="16" t="s">
        <v>45</v>
      </c>
      <c r="C37" s="17" t="s">
        <v>12</v>
      </c>
      <c r="D37" s="20">
        <f>20.99*2.92</f>
        <v>61.29</v>
      </c>
      <c r="E37" s="18">
        <v>9.01</v>
      </c>
      <c r="F37" s="20">
        <f t="shared" si="1"/>
        <v>552.22</v>
      </c>
    </row>
    <row r="38" s="2" customFormat="true" ht="25" customHeight="true" spans="1:6">
      <c r="A38" s="10">
        <v>5</v>
      </c>
      <c r="B38" s="16" t="s">
        <v>46</v>
      </c>
      <c r="C38" s="17" t="s">
        <v>12</v>
      </c>
      <c r="D38" s="20">
        <f>22.465*3.75</f>
        <v>84.24</v>
      </c>
      <c r="E38" s="18">
        <v>8.95</v>
      </c>
      <c r="F38" s="20">
        <f t="shared" si="1"/>
        <v>753.95</v>
      </c>
    </row>
    <row r="39" s="2" customFormat="true" ht="32.15" customHeight="true" spans="1:6">
      <c r="A39" s="10" t="s">
        <v>47</v>
      </c>
      <c r="B39" s="16" t="s">
        <v>48</v>
      </c>
      <c r="C39" s="17"/>
      <c r="D39" s="11"/>
      <c r="E39" s="11"/>
      <c r="F39" s="22">
        <f>SUM(F40:F40)</f>
        <v>5535.13</v>
      </c>
    </row>
    <row r="40" s="2" customFormat="true" ht="32.15" customHeight="true" spans="1:6">
      <c r="A40" s="10">
        <v>1</v>
      </c>
      <c r="B40" s="16" t="s">
        <v>49</v>
      </c>
      <c r="C40" s="17" t="s">
        <v>50</v>
      </c>
      <c r="D40" s="11">
        <v>3</v>
      </c>
      <c r="E40" s="20">
        <f>F5+F33</f>
        <v>184504.45</v>
      </c>
      <c r="F40" s="22">
        <f t="shared" ref="F40" si="2">ROUND(D40%*E40,2)</f>
        <v>5535.13</v>
      </c>
    </row>
    <row r="41" s="2" customFormat="true" ht="32.15" customHeight="true" spans="1:6">
      <c r="A41" s="10" t="s">
        <v>51</v>
      </c>
      <c r="B41" s="16" t="s">
        <v>52</v>
      </c>
      <c r="C41" s="11"/>
      <c r="D41" s="11"/>
      <c r="E41" s="11"/>
      <c r="F41" s="22">
        <f>F42</f>
        <v>3800.79</v>
      </c>
    </row>
    <row r="42" s="2" customFormat="true" ht="32.15" customHeight="true" spans="1:6">
      <c r="A42" s="10">
        <v>1</v>
      </c>
      <c r="B42" s="16" t="s">
        <v>53</v>
      </c>
      <c r="C42" s="11" t="s">
        <v>50</v>
      </c>
      <c r="D42" s="11">
        <v>2</v>
      </c>
      <c r="E42" s="20">
        <f>F5+F33+F39</f>
        <v>190039.58</v>
      </c>
      <c r="F42" s="22">
        <f t="shared" ref="F42" si="3">ROUND(D42%*E42,2)</f>
        <v>3800.79</v>
      </c>
    </row>
  </sheetData>
  <autoFilter ref="A5:B42">
    <extLst/>
  </autoFilter>
  <mergeCells count="5">
    <mergeCell ref="A1:F1"/>
    <mergeCell ref="A2:B2"/>
    <mergeCell ref="C2:D2"/>
    <mergeCell ref="E2:F2"/>
    <mergeCell ref="A4:B4"/>
  </mergeCells>
  <printOptions horizontalCentered="true"/>
  <pageMargins left="0.393055555555556" right="0.393055555555556" top="0.59375" bottom="0.393055555555556" header="0.59375" footer="0.19652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璧山区正兴镇梅江河河堤水毁修复工程全费用综合单价审核表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2020-05-28T00:38:00Z</dcterms:created>
  <cp:lastPrinted>2024-09-13T09:19:00Z</cp:lastPrinted>
  <dcterms:modified xsi:type="dcterms:W3CDTF">2024-09-18T16:23:14Z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5CC2B197C6EB46D99EFB9C9EA6122EC6</vt:lpwstr>
  </property>
</Properties>
</file>