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璧山区2025年农业保险保费补贴计划表" sheetId="4" r:id="rId1"/>
  </sheets>
  <definedNames>
    <definedName name="_xlnm._FilterDatabase" localSheetId="0" hidden="1">璧山区2025年农业保险保费补贴计划表!$A$5:$V$45</definedName>
  </definedNames>
  <calcPr calcId="144525"/>
</workbook>
</file>

<file path=xl/sharedStrings.xml><?xml version="1.0" encoding="utf-8"?>
<sst xmlns="http://schemas.openxmlformats.org/spreadsheetml/2006/main" count="118" uniqueCount="76">
  <si>
    <t>附件</t>
  </si>
  <si>
    <t>璧山区2025年农业保险保费补贴计划表（中央+市级+区级）</t>
  </si>
  <si>
    <t>填报单位：重庆市璧山区财政局</t>
  </si>
  <si>
    <t>单位：元/亩（头），万亩，万头，万平方米，万元</t>
  </si>
  <si>
    <t>填报日期：2025年3月3日</t>
  </si>
  <si>
    <t>品种</t>
  </si>
  <si>
    <t>种植面积／
存栏数量</t>
  </si>
  <si>
    <t>投保面积／
投保数量</t>
  </si>
  <si>
    <t>参保率</t>
  </si>
  <si>
    <t>单位保额</t>
  </si>
  <si>
    <t>直接物化成本</t>
  </si>
  <si>
    <t>土地成本</t>
  </si>
  <si>
    <t>人工成本</t>
  </si>
  <si>
    <t>保险费率</t>
  </si>
  <si>
    <t>单位保费</t>
  </si>
  <si>
    <t>保费规模</t>
  </si>
  <si>
    <t>中央财政补贴</t>
  </si>
  <si>
    <t>市级财政补贴</t>
  </si>
  <si>
    <t>区县财政补贴</t>
  </si>
  <si>
    <t>农户自缴</t>
  </si>
  <si>
    <t>主管单位</t>
  </si>
  <si>
    <t>承保机构</t>
  </si>
  <si>
    <t>备注</t>
  </si>
  <si>
    <t>金额</t>
  </si>
  <si>
    <t>比例</t>
  </si>
  <si>
    <t>一、中央补贴险种合计</t>
  </si>
  <si>
    <t>（一）种植业合计</t>
  </si>
  <si>
    <t>1.稻谷</t>
  </si>
  <si>
    <t>2.小麦</t>
  </si>
  <si>
    <t>3.玉米</t>
  </si>
  <si>
    <t>4.油菜</t>
  </si>
  <si>
    <t>区农业发展促进中心</t>
  </si>
  <si>
    <t>人保财险</t>
  </si>
  <si>
    <t>5.大豆</t>
  </si>
  <si>
    <t>6.马铃薯</t>
  </si>
  <si>
    <t>7.稻谷制种</t>
  </si>
  <si>
    <t>8.玉米制种</t>
  </si>
  <si>
    <t>9.稻谷完全成本保险</t>
  </si>
  <si>
    <t>10.小麦完全成本保险</t>
  </si>
  <si>
    <t>11.玉米完全成本保险</t>
  </si>
  <si>
    <t>（二）养殖业合计</t>
  </si>
  <si>
    <t>12.能繁母猪</t>
  </si>
  <si>
    <t>13.育肥猪</t>
  </si>
  <si>
    <t>14.奶牛</t>
  </si>
  <si>
    <t>（三）林业合计</t>
  </si>
  <si>
    <t>15.公益林</t>
  </si>
  <si>
    <t>区林业局</t>
  </si>
  <si>
    <t>16.商品林</t>
  </si>
  <si>
    <t>二、市级补贴险种合计</t>
  </si>
  <si>
    <t>17.柑橘成本保险</t>
  </si>
  <si>
    <t>平安财险</t>
  </si>
  <si>
    <t>18.生猪期货价格保险</t>
  </si>
  <si>
    <t>-</t>
  </si>
  <si>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</rPr>
      <t>5%</t>
    </r>
  </si>
  <si>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</rPr>
      <t>80</t>
    </r>
  </si>
  <si>
    <t>中华联合财险</t>
  </si>
  <si>
    <t>19.区县优势特色农产品保险1：蔬菜（瓜果）价格指数保险</t>
  </si>
  <si>
    <t>以年度实际承保险种为准</t>
  </si>
  <si>
    <t>20.区县优势特色农产品保险2：花椒收益保险</t>
  </si>
  <si>
    <t>21.区县优势特色农产品保险3：柑橘收益保险</t>
  </si>
  <si>
    <t>22.区县优势特色农产品保险4：葡萄种植</t>
  </si>
  <si>
    <t>23.区县优势特色农产品保险5：蔬菜种植</t>
  </si>
  <si>
    <t>太平洋财险</t>
  </si>
  <si>
    <t>中央+市级合计金额</t>
  </si>
  <si>
    <t>三、区级补贴险种合计</t>
  </si>
  <si>
    <t>24.政府强制扑杀（育肥猪）</t>
  </si>
  <si>
    <t>25.政府强制扑杀（能繁母猪）</t>
  </si>
  <si>
    <t>26.农业雇主责任险</t>
  </si>
  <si>
    <t>2000-
20000</t>
  </si>
  <si>
    <t>27.蔬菜种植设施损坏救助保险</t>
  </si>
  <si>
    <r>
      <rPr>
        <sz val="10"/>
        <color theme="1"/>
        <rFont val="宋体"/>
        <charset val="134"/>
      </rPr>
      <t xml:space="preserve"> a.蔬菜大棚</t>
    </r>
  </si>
  <si>
    <r>
      <rPr>
        <sz val="10"/>
        <color theme="1"/>
        <rFont val="宋体"/>
        <charset val="134"/>
      </rPr>
      <t xml:space="preserve"> b.连栋蔬菜薄膜大棚</t>
    </r>
  </si>
  <si>
    <r>
      <rPr>
        <sz val="10"/>
        <color theme="1"/>
        <rFont val="宋体"/>
        <charset val="134"/>
      </rPr>
      <t xml:space="preserve"> c.连栋蔬菜玻璃或PVC温室大棚</t>
    </r>
  </si>
  <si>
    <r>
      <rPr>
        <sz val="10"/>
        <color theme="1"/>
        <rFont val="宋体"/>
        <charset val="134"/>
      </rPr>
      <t xml:space="preserve"> d.钢架彩钢棚（违法占地除外）</t>
    </r>
  </si>
  <si>
    <t>中央+市级+区级合计金额</t>
  </si>
  <si>
    <t>注：1.填报数据中“种植面积／存栏数量”、“投保面积／投保数量”栏保留4位小数，其他栏保留2位小数。
        2.填报表内信息时，对未开展的补贴险种留空即可，不可直接删除该栏已有内容。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</si>
</sst>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_ "/>
    <numFmt numFmtId="179" formatCode="_ * #,##0_ ;_ * \-#,##0_ ;_ * &quot;-&quot;??_ ;_ @_ "/>
    <numFmt numFmtId="180" formatCode="0.0%"/>
    <numFmt numFmtId="181" formatCode="0.000%"/>
  </numFmts>
  <fonts count="36"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10"/>
      <color theme="1"/>
      <name val="方正楷体_GBK"/>
      <charset val="134"/>
    </font>
    <font>
      <sz val="11"/>
      <color theme="1"/>
      <name val="方正楷体_GBK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方正楷体_GBK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color theme="1"/>
      <name val="方正楷体_GBK"/>
      <charset val="134"/>
    </font>
    <font>
      <sz val="10"/>
      <color theme="1"/>
      <name val="SimSun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29" borderId="1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3" fontId="11" fillId="0" borderId="1" xfId="8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1" fillId="0" borderId="1" xfId="8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2" fillId="0" borderId="1" xfId="8" applyNumberFormat="1" applyFont="1" applyFill="1" applyBorder="1" applyAlignment="1">
      <alignment horizontal="center" vertical="center"/>
    </xf>
    <xf numFmtId="179" fontId="12" fillId="0" borderId="1" xfId="8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11" fillId="0" borderId="2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43" fontId="9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/>
    <xf numFmtId="0" fontId="11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tabSelected="1" workbookViewId="0">
      <pane xSplit="1" ySplit="6" topLeftCell="E18" activePane="bottomRight" state="frozen"/>
      <selection/>
      <selection pane="topRight"/>
      <selection pane="bottomLeft"/>
      <selection pane="bottomRight" activeCell="P3" sqref="P3:R3"/>
    </sheetView>
  </sheetViews>
  <sheetFormatPr defaultColWidth="9" defaultRowHeight="14.4"/>
  <cols>
    <col min="1" max="1" width="33.1296296296296" style="5" customWidth="1"/>
    <col min="2" max="3" width="13.1296296296296" style="5" customWidth="1"/>
    <col min="4" max="4" width="9.62037037037037" style="5" customWidth="1"/>
    <col min="5" max="5" width="9.74074074074074" style="5" customWidth="1"/>
    <col min="6" max="6" width="10.7407407407407" style="5" customWidth="1"/>
    <col min="7" max="7" width="9" style="5"/>
    <col min="8" max="8" width="10.7407407407407" style="5" customWidth="1"/>
    <col min="9" max="9" width="9" style="5"/>
    <col min="10" max="10" width="9.37962962962963" style="5" customWidth="1"/>
    <col min="11" max="11" width="12" style="5" customWidth="1"/>
    <col min="12" max="12" width="12.3796296296296" style="5" customWidth="1"/>
    <col min="13" max="13" width="7" style="5" customWidth="1"/>
    <col min="14" max="14" width="13" style="5" customWidth="1"/>
    <col min="15" max="15" width="7" style="5" customWidth="1"/>
    <col min="16" max="16" width="10.7407407407407" style="5" customWidth="1"/>
    <col min="17" max="17" width="7" style="5" customWidth="1"/>
    <col min="18" max="18" width="10.6666666666667" style="5" customWidth="1"/>
    <col min="19" max="19" width="7" style="5" customWidth="1"/>
    <col min="20" max="20" width="18.7777777777778" style="6" customWidth="1"/>
    <col min="21" max="21" width="13" style="6" customWidth="1"/>
    <col min="22" max="22" width="9.88888888888889" style="5" customWidth="1"/>
    <col min="23" max="16384" width="9" style="5"/>
  </cols>
  <sheetData>
    <row r="1" ht="18.6" customHeight="1" spans="1:1">
      <c r="A1" s="7" t="s">
        <v>0</v>
      </c>
    </row>
    <row r="2" s="1" customFormat="1" ht="27.9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"/>
      <c r="U2" s="6"/>
    </row>
    <row r="3" ht="18.95" customHeight="1" spans="1:19">
      <c r="A3" s="9" t="s">
        <v>2</v>
      </c>
      <c r="B3" s="10"/>
      <c r="C3" s="10"/>
      <c r="D3" s="10"/>
      <c r="E3" s="10"/>
      <c r="F3" s="10"/>
      <c r="G3" s="10"/>
      <c r="H3" s="11" t="s">
        <v>3</v>
      </c>
      <c r="I3" s="10"/>
      <c r="J3" s="10"/>
      <c r="K3" s="10"/>
      <c r="L3" s="10"/>
      <c r="M3" s="10"/>
      <c r="N3" s="10"/>
      <c r="O3" s="10"/>
      <c r="P3" s="9" t="s">
        <v>4</v>
      </c>
      <c r="Q3" s="9"/>
      <c r="R3" s="9"/>
      <c r="S3" s="10"/>
    </row>
    <row r="4" s="2" customFormat="1" ht="20.1" customHeight="1" spans="1:22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/>
      <c r="N4" s="12" t="s">
        <v>17</v>
      </c>
      <c r="O4" s="12"/>
      <c r="P4" s="12" t="s">
        <v>18</v>
      </c>
      <c r="Q4" s="12"/>
      <c r="R4" s="12" t="s">
        <v>19</v>
      </c>
      <c r="S4" s="12"/>
      <c r="T4" s="45" t="s">
        <v>20</v>
      </c>
      <c r="U4" s="46" t="s">
        <v>21</v>
      </c>
      <c r="V4" s="47" t="s">
        <v>22</v>
      </c>
    </row>
    <row r="5" s="2" customFormat="1" ht="20.1" customHeight="1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23</v>
      </c>
      <c r="M5" s="12" t="s">
        <v>24</v>
      </c>
      <c r="N5" s="12" t="s">
        <v>23</v>
      </c>
      <c r="O5" s="12" t="s">
        <v>24</v>
      </c>
      <c r="P5" s="12" t="s">
        <v>23</v>
      </c>
      <c r="Q5" s="12" t="s">
        <v>24</v>
      </c>
      <c r="R5" s="12" t="s">
        <v>23</v>
      </c>
      <c r="S5" s="12" t="s">
        <v>24</v>
      </c>
      <c r="T5" s="48"/>
      <c r="U5" s="49"/>
      <c r="V5" s="47"/>
    </row>
    <row r="6" s="2" customFormat="1" ht="16.5" customHeight="1" spans="1:22">
      <c r="A6" s="13" t="s">
        <v>25</v>
      </c>
      <c r="B6" s="14"/>
      <c r="C6" s="14"/>
      <c r="D6" s="15"/>
      <c r="E6" s="15"/>
      <c r="F6" s="15"/>
      <c r="G6" s="15"/>
      <c r="H6" s="15"/>
      <c r="I6" s="15"/>
      <c r="J6" s="15"/>
      <c r="K6" s="35">
        <f>K7+K19+K23</f>
        <v>2083.28</v>
      </c>
      <c r="L6" s="35">
        <f>L7+L19+L23</f>
        <v>987.4225</v>
      </c>
      <c r="M6" s="35"/>
      <c r="N6" s="35">
        <f>N7+N19+N23</f>
        <v>470.6225</v>
      </c>
      <c r="O6" s="35"/>
      <c r="P6" s="35">
        <f>P7+P19+P23</f>
        <v>210.555</v>
      </c>
      <c r="Q6" s="35"/>
      <c r="R6" s="35">
        <f>R7+R19+R23</f>
        <v>414.68</v>
      </c>
      <c r="S6" s="15"/>
      <c r="T6" s="50"/>
      <c r="U6" s="51"/>
      <c r="V6" s="52"/>
    </row>
    <row r="7" s="2" customFormat="1" ht="20.1" customHeight="1" spans="1:22">
      <c r="A7" s="16" t="s">
        <v>26</v>
      </c>
      <c r="B7" s="14"/>
      <c r="C7" s="14"/>
      <c r="D7" s="15"/>
      <c r="E7" s="15"/>
      <c r="F7" s="15"/>
      <c r="G7" s="15"/>
      <c r="H7" s="15"/>
      <c r="I7" s="15"/>
      <c r="J7" s="15"/>
      <c r="K7" s="35">
        <f>K11+K16+K18</f>
        <v>1034.85</v>
      </c>
      <c r="L7" s="35">
        <f>L11+L16+L18</f>
        <v>465.6825</v>
      </c>
      <c r="M7" s="35"/>
      <c r="N7" s="35">
        <f>N11+N16+N18</f>
        <v>258.7125</v>
      </c>
      <c r="O7" s="35"/>
      <c r="P7" s="35">
        <f>P11+P16+P18</f>
        <v>103.485</v>
      </c>
      <c r="Q7" s="35"/>
      <c r="R7" s="35">
        <f>R11+R16+R18</f>
        <v>206.97</v>
      </c>
      <c r="S7" s="15"/>
      <c r="T7" s="50"/>
      <c r="U7" s="51"/>
      <c r="V7" s="52"/>
    </row>
    <row r="8" s="2" customFormat="1" ht="16.5" customHeight="1" spans="1:22">
      <c r="A8" s="17" t="s">
        <v>27</v>
      </c>
      <c r="B8" s="18"/>
      <c r="C8" s="18"/>
      <c r="D8" s="19"/>
      <c r="E8" s="20"/>
      <c r="F8" s="21"/>
      <c r="G8" s="21"/>
      <c r="H8" s="21"/>
      <c r="I8" s="36"/>
      <c r="J8" s="20"/>
      <c r="K8" s="20"/>
      <c r="L8" s="20"/>
      <c r="M8" s="36"/>
      <c r="N8" s="20"/>
      <c r="O8" s="36"/>
      <c r="P8" s="20"/>
      <c r="Q8" s="36"/>
      <c r="R8" s="20"/>
      <c r="S8" s="36"/>
      <c r="T8" s="50"/>
      <c r="U8" s="51"/>
      <c r="V8" s="52"/>
    </row>
    <row r="9" s="2" customFormat="1" ht="16.5" customHeight="1" spans="1:22">
      <c r="A9" s="17" t="s">
        <v>28</v>
      </c>
      <c r="B9" s="18"/>
      <c r="C9" s="18"/>
      <c r="D9" s="19"/>
      <c r="E9" s="20"/>
      <c r="F9" s="20"/>
      <c r="G9" s="20"/>
      <c r="H9" s="20"/>
      <c r="I9" s="36"/>
      <c r="J9" s="20"/>
      <c r="K9" s="20"/>
      <c r="L9" s="20"/>
      <c r="M9" s="36"/>
      <c r="N9" s="20"/>
      <c r="O9" s="36"/>
      <c r="P9" s="20"/>
      <c r="Q9" s="36"/>
      <c r="R9" s="20"/>
      <c r="S9" s="36"/>
      <c r="T9" s="50"/>
      <c r="U9" s="51"/>
      <c r="V9" s="52"/>
    </row>
    <row r="10" s="2" customFormat="1" ht="16.5" customHeight="1" spans="1:22">
      <c r="A10" s="17" t="s">
        <v>29</v>
      </c>
      <c r="B10" s="18"/>
      <c r="C10" s="18"/>
      <c r="D10" s="19"/>
      <c r="E10" s="20"/>
      <c r="F10" s="21"/>
      <c r="G10" s="21"/>
      <c r="H10" s="21"/>
      <c r="I10" s="36"/>
      <c r="J10" s="20"/>
      <c r="K10" s="20"/>
      <c r="L10" s="20"/>
      <c r="M10" s="36"/>
      <c r="N10" s="20"/>
      <c r="O10" s="36"/>
      <c r="P10" s="20"/>
      <c r="Q10" s="36"/>
      <c r="R10" s="20"/>
      <c r="S10" s="36"/>
      <c r="T10" s="50"/>
      <c r="U10" s="51"/>
      <c r="V10" s="52"/>
    </row>
    <row r="11" s="2" customFormat="1" ht="16.5" customHeight="1" spans="1:22">
      <c r="A11" s="17" t="s">
        <v>30</v>
      </c>
      <c r="B11" s="18">
        <v>4</v>
      </c>
      <c r="C11" s="18">
        <v>1</v>
      </c>
      <c r="D11" s="19">
        <f t="shared" ref="D10:D37" si="0">C11/B11</f>
        <v>0.25</v>
      </c>
      <c r="E11" s="22">
        <v>600</v>
      </c>
      <c r="F11" s="21"/>
      <c r="G11" s="21"/>
      <c r="H11" s="21"/>
      <c r="I11" s="36">
        <v>0.05</v>
      </c>
      <c r="J11" s="20">
        <v>30</v>
      </c>
      <c r="K11" s="20">
        <f>C11*J11</f>
        <v>30</v>
      </c>
      <c r="L11" s="20">
        <f>K11*M11</f>
        <v>13.5</v>
      </c>
      <c r="M11" s="36">
        <v>0.45</v>
      </c>
      <c r="N11" s="20">
        <f>J11*O11</f>
        <v>7.5</v>
      </c>
      <c r="O11" s="36">
        <v>0.25</v>
      </c>
      <c r="P11" s="20">
        <f>K11*Q11</f>
        <v>3</v>
      </c>
      <c r="Q11" s="36">
        <v>0.1</v>
      </c>
      <c r="R11" s="20">
        <f>K11*S11</f>
        <v>6</v>
      </c>
      <c r="S11" s="36">
        <v>0.2</v>
      </c>
      <c r="T11" s="53" t="s">
        <v>31</v>
      </c>
      <c r="U11" s="54" t="s">
        <v>32</v>
      </c>
      <c r="V11" s="52"/>
    </row>
    <row r="12" s="2" customFormat="1" ht="16.5" customHeight="1" spans="1:22">
      <c r="A12" s="17" t="s">
        <v>33</v>
      </c>
      <c r="B12" s="23"/>
      <c r="C12" s="23"/>
      <c r="D12" s="19"/>
      <c r="E12" s="23"/>
      <c r="F12" s="23"/>
      <c r="G12" s="23"/>
      <c r="H12" s="23"/>
      <c r="I12" s="23"/>
      <c r="J12" s="23"/>
      <c r="K12" s="23"/>
      <c r="L12" s="20"/>
      <c r="M12" s="23"/>
      <c r="N12" s="23"/>
      <c r="O12" s="23"/>
      <c r="P12" s="23"/>
      <c r="Q12" s="23"/>
      <c r="R12" s="23"/>
      <c r="S12" s="23"/>
      <c r="T12" s="53"/>
      <c r="U12" s="54"/>
      <c r="V12" s="52"/>
    </row>
    <row r="13" s="2" customFormat="1" ht="16.5" customHeight="1" spans="1:22">
      <c r="A13" s="17" t="s">
        <v>34</v>
      </c>
      <c r="B13" s="23"/>
      <c r="C13" s="23"/>
      <c r="D13" s="19"/>
      <c r="E13" s="23"/>
      <c r="F13" s="23"/>
      <c r="G13" s="23"/>
      <c r="H13" s="23"/>
      <c r="I13" s="23"/>
      <c r="J13" s="23"/>
      <c r="K13" s="23"/>
      <c r="L13" s="20"/>
      <c r="M13" s="23"/>
      <c r="N13" s="23"/>
      <c r="O13" s="23"/>
      <c r="P13" s="23"/>
      <c r="Q13" s="23"/>
      <c r="R13" s="23"/>
      <c r="S13" s="23"/>
      <c r="T13" s="53"/>
      <c r="U13" s="54"/>
      <c r="V13" s="52"/>
    </row>
    <row r="14" s="2" customFormat="1" ht="16.5" customHeight="1" spans="1:22">
      <c r="A14" s="17" t="s">
        <v>35</v>
      </c>
      <c r="B14" s="23"/>
      <c r="C14" s="23"/>
      <c r="D14" s="19"/>
      <c r="E14" s="23"/>
      <c r="F14" s="23"/>
      <c r="G14" s="23"/>
      <c r="H14" s="23"/>
      <c r="I14" s="23"/>
      <c r="J14" s="23"/>
      <c r="K14" s="23"/>
      <c r="L14" s="20"/>
      <c r="M14" s="23"/>
      <c r="N14" s="23"/>
      <c r="O14" s="23"/>
      <c r="P14" s="23"/>
      <c r="Q14" s="23"/>
      <c r="R14" s="23"/>
      <c r="S14" s="23"/>
      <c r="T14" s="53"/>
      <c r="U14" s="54"/>
      <c r="V14" s="52"/>
    </row>
    <row r="15" s="2" customFormat="1" ht="16.5" customHeight="1" spans="1:22">
      <c r="A15" s="17" t="s">
        <v>36</v>
      </c>
      <c r="B15" s="23"/>
      <c r="C15" s="23"/>
      <c r="D15" s="19"/>
      <c r="E15" s="23"/>
      <c r="F15" s="23"/>
      <c r="G15" s="23"/>
      <c r="H15" s="23"/>
      <c r="I15" s="23"/>
      <c r="J15" s="23"/>
      <c r="K15" s="23"/>
      <c r="L15" s="20"/>
      <c r="M15" s="23"/>
      <c r="N15" s="23"/>
      <c r="O15" s="23"/>
      <c r="P15" s="23"/>
      <c r="Q15" s="23"/>
      <c r="R15" s="23"/>
      <c r="S15" s="23"/>
      <c r="T15" s="53"/>
      <c r="U15" s="54"/>
      <c r="V15" s="52"/>
    </row>
    <row r="16" s="2" customFormat="1" ht="16.5" customHeight="1" spans="1:22">
      <c r="A16" s="17" t="s">
        <v>37</v>
      </c>
      <c r="B16" s="18">
        <v>22</v>
      </c>
      <c r="C16" s="18">
        <v>15.4</v>
      </c>
      <c r="D16" s="19">
        <f t="shared" si="0"/>
        <v>0.7</v>
      </c>
      <c r="E16" s="24">
        <v>1100</v>
      </c>
      <c r="F16" s="25"/>
      <c r="G16" s="25"/>
      <c r="H16" s="25"/>
      <c r="I16" s="37">
        <v>0.045</v>
      </c>
      <c r="J16" s="20">
        <f>I16*E16</f>
        <v>49.5</v>
      </c>
      <c r="K16" s="20">
        <f>J16*C16</f>
        <v>762.3</v>
      </c>
      <c r="L16" s="20">
        <f>K16*0.45</f>
        <v>343.035</v>
      </c>
      <c r="M16" s="36">
        <v>0.45</v>
      </c>
      <c r="N16" s="20">
        <f>K16*0.25</f>
        <v>190.575</v>
      </c>
      <c r="O16" s="36">
        <v>0.25</v>
      </c>
      <c r="P16" s="20">
        <f>K16*0.1</f>
        <v>76.23</v>
      </c>
      <c r="Q16" s="36">
        <v>0.1</v>
      </c>
      <c r="R16" s="20">
        <f>K16*0.2</f>
        <v>152.46</v>
      </c>
      <c r="S16" s="36">
        <v>0.2</v>
      </c>
      <c r="T16" s="53" t="s">
        <v>31</v>
      </c>
      <c r="U16" s="54" t="s">
        <v>32</v>
      </c>
      <c r="V16" s="52"/>
    </row>
    <row r="17" s="2" customFormat="1" ht="16.5" customHeight="1" spans="1:22">
      <c r="A17" s="17" t="s">
        <v>38</v>
      </c>
      <c r="B17" s="18"/>
      <c r="C17" s="18"/>
      <c r="D17" s="19"/>
      <c r="E17" s="24"/>
      <c r="F17" s="25"/>
      <c r="G17" s="25"/>
      <c r="H17" s="25"/>
      <c r="I17" s="37"/>
      <c r="J17" s="20"/>
      <c r="K17" s="20"/>
      <c r="L17" s="20"/>
      <c r="M17" s="36"/>
      <c r="N17" s="20"/>
      <c r="O17" s="36"/>
      <c r="P17" s="20"/>
      <c r="Q17" s="36"/>
      <c r="R17" s="20"/>
      <c r="S17" s="36"/>
      <c r="T17" s="53"/>
      <c r="U17" s="54"/>
      <c r="V17" s="52"/>
    </row>
    <row r="18" s="2" customFormat="1" ht="16.5" customHeight="1" spans="1:22">
      <c r="A18" s="17" t="s">
        <v>39</v>
      </c>
      <c r="B18" s="18">
        <v>7</v>
      </c>
      <c r="C18" s="18">
        <v>4.9</v>
      </c>
      <c r="D18" s="19">
        <f t="shared" ref="D18" si="1">C18/B18</f>
        <v>0.7</v>
      </c>
      <c r="E18" s="24">
        <v>1100</v>
      </c>
      <c r="F18" s="25"/>
      <c r="G18" s="25"/>
      <c r="H18" s="25"/>
      <c r="I18" s="37">
        <v>0.045</v>
      </c>
      <c r="J18" s="20">
        <f>I18*E18</f>
        <v>49.5</v>
      </c>
      <c r="K18" s="20">
        <f>J18*C18</f>
        <v>242.55</v>
      </c>
      <c r="L18" s="20">
        <f>K18*0.45</f>
        <v>109.1475</v>
      </c>
      <c r="M18" s="36">
        <v>0.45</v>
      </c>
      <c r="N18" s="20">
        <f>K18*0.25</f>
        <v>60.6375</v>
      </c>
      <c r="O18" s="36">
        <v>0.25</v>
      </c>
      <c r="P18" s="20">
        <f>K18*0.1</f>
        <v>24.255</v>
      </c>
      <c r="Q18" s="36">
        <v>0.1</v>
      </c>
      <c r="R18" s="20">
        <f>K18*0.2</f>
        <v>48.51</v>
      </c>
      <c r="S18" s="36">
        <v>0.2</v>
      </c>
      <c r="T18" s="53" t="s">
        <v>31</v>
      </c>
      <c r="U18" s="54" t="s">
        <v>32</v>
      </c>
      <c r="V18" s="52"/>
    </row>
    <row r="19" s="2" customFormat="1" ht="16.5" customHeight="1" spans="1:22">
      <c r="A19" s="16" t="s">
        <v>40</v>
      </c>
      <c r="B19" s="14"/>
      <c r="C19" s="14"/>
      <c r="D19" s="19"/>
      <c r="E19" s="15"/>
      <c r="F19" s="15"/>
      <c r="G19" s="15"/>
      <c r="H19" s="15"/>
      <c r="I19" s="15"/>
      <c r="J19" s="15"/>
      <c r="K19" s="15">
        <v>1020</v>
      </c>
      <c r="L19" s="35">
        <v>510</v>
      </c>
      <c r="M19" s="35"/>
      <c r="N19" s="35">
        <v>204</v>
      </c>
      <c r="O19" s="35"/>
      <c r="P19" s="35">
        <f>P20+P21</f>
        <v>102</v>
      </c>
      <c r="Q19" s="35"/>
      <c r="R19" s="35">
        <f>R20+R21</f>
        <v>204</v>
      </c>
      <c r="S19" s="15"/>
      <c r="T19" s="53"/>
      <c r="U19" s="54"/>
      <c r="V19" s="52"/>
    </row>
    <row r="20" s="2" customFormat="1" ht="16.5" customHeight="1" spans="1:22">
      <c r="A20" s="17" t="s">
        <v>41</v>
      </c>
      <c r="B20" s="18">
        <v>0.8234</v>
      </c>
      <c r="C20" s="18">
        <v>1</v>
      </c>
      <c r="D20" s="19">
        <f t="shared" si="0"/>
        <v>1.21447656060238</v>
      </c>
      <c r="E20" s="24">
        <v>2000</v>
      </c>
      <c r="F20" s="24">
        <v>2000</v>
      </c>
      <c r="G20" s="25"/>
      <c r="H20" s="25">
        <v>2000</v>
      </c>
      <c r="I20" s="36">
        <v>0.06</v>
      </c>
      <c r="J20" s="20">
        <v>120</v>
      </c>
      <c r="K20" s="20">
        <v>120</v>
      </c>
      <c r="L20" s="20">
        <v>60</v>
      </c>
      <c r="M20" s="36">
        <v>0.5</v>
      </c>
      <c r="N20" s="20">
        <v>24</v>
      </c>
      <c r="O20" s="36">
        <v>0.2</v>
      </c>
      <c r="P20" s="20">
        <f>K20*0.1</f>
        <v>12</v>
      </c>
      <c r="Q20" s="36">
        <v>0.1</v>
      </c>
      <c r="R20" s="20">
        <f>K20*0.2</f>
        <v>24</v>
      </c>
      <c r="S20" s="36">
        <v>0.2</v>
      </c>
      <c r="T20" s="53" t="s">
        <v>31</v>
      </c>
      <c r="U20" s="54" t="s">
        <v>32</v>
      </c>
      <c r="V20" s="52"/>
    </row>
    <row r="21" s="2" customFormat="1" ht="16.5" customHeight="1" spans="1:22">
      <c r="A21" s="17" t="s">
        <v>42</v>
      </c>
      <c r="B21" s="23">
        <v>10.7109</v>
      </c>
      <c r="C21" s="18">
        <v>15</v>
      </c>
      <c r="D21" s="19">
        <f t="shared" si="0"/>
        <v>1.40044253984259</v>
      </c>
      <c r="E21" s="24">
        <v>1000</v>
      </c>
      <c r="F21" s="25">
        <v>1500</v>
      </c>
      <c r="G21" s="25"/>
      <c r="H21" s="25">
        <v>1500</v>
      </c>
      <c r="I21" s="36">
        <v>0.06</v>
      </c>
      <c r="J21" s="20">
        <v>60</v>
      </c>
      <c r="K21" s="20">
        <v>900</v>
      </c>
      <c r="L21" s="20">
        <v>450</v>
      </c>
      <c r="M21" s="36">
        <v>0.5</v>
      </c>
      <c r="N21" s="20">
        <v>180</v>
      </c>
      <c r="O21" s="36">
        <v>0.2</v>
      </c>
      <c r="P21" s="20">
        <f>K21*0.1</f>
        <v>90</v>
      </c>
      <c r="Q21" s="36">
        <v>0.1</v>
      </c>
      <c r="R21" s="20">
        <f>K21*0.2</f>
        <v>180</v>
      </c>
      <c r="S21" s="36">
        <v>0.2</v>
      </c>
      <c r="T21" s="53" t="s">
        <v>31</v>
      </c>
      <c r="U21" s="54" t="s">
        <v>32</v>
      </c>
      <c r="V21" s="52"/>
    </row>
    <row r="22" s="2" customFormat="1" ht="16.5" customHeight="1" spans="1:22">
      <c r="A22" s="17" t="s">
        <v>43</v>
      </c>
      <c r="B22" s="23"/>
      <c r="C22" s="23"/>
      <c r="D22" s="19"/>
      <c r="E22" s="24"/>
      <c r="F22" s="24"/>
      <c r="G22" s="24"/>
      <c r="H22" s="24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3"/>
      <c r="U22" s="54"/>
      <c r="V22" s="52"/>
    </row>
    <row r="23" s="2" customFormat="1" ht="16.5" customHeight="1" spans="1:22">
      <c r="A23" s="16" t="s">
        <v>44</v>
      </c>
      <c r="B23" s="14"/>
      <c r="C23" s="14"/>
      <c r="D23" s="19"/>
      <c r="E23" s="24"/>
      <c r="F23" s="24"/>
      <c r="G23" s="24"/>
      <c r="H23" s="24"/>
      <c r="I23" s="23"/>
      <c r="J23" s="20"/>
      <c r="K23" s="35">
        <v>28.43</v>
      </c>
      <c r="L23" s="35">
        <v>11.74</v>
      </c>
      <c r="M23" s="35"/>
      <c r="N23" s="35">
        <v>7.91</v>
      </c>
      <c r="O23" s="35"/>
      <c r="P23" s="35">
        <v>5.07</v>
      </c>
      <c r="Q23" s="35"/>
      <c r="R23" s="35">
        <v>3.71</v>
      </c>
      <c r="S23" s="23"/>
      <c r="T23" s="53"/>
      <c r="U23" s="54"/>
      <c r="V23" s="52"/>
    </row>
    <row r="24" s="2" customFormat="1" ht="16.5" customHeight="1" spans="1:22">
      <c r="A24" s="17" t="s">
        <v>45</v>
      </c>
      <c r="B24" s="18">
        <v>15.1717</v>
      </c>
      <c r="C24" s="18">
        <v>15.1717</v>
      </c>
      <c r="D24" s="19">
        <f t="shared" si="0"/>
        <v>1</v>
      </c>
      <c r="E24" s="24">
        <v>800</v>
      </c>
      <c r="F24" s="25"/>
      <c r="G24" s="25"/>
      <c r="H24" s="25"/>
      <c r="I24" s="38">
        <v>0.00125</v>
      </c>
      <c r="J24" s="20">
        <v>1</v>
      </c>
      <c r="K24" s="20">
        <v>16.07</v>
      </c>
      <c r="L24" s="20">
        <v>8.04</v>
      </c>
      <c r="M24" s="36">
        <v>0.5</v>
      </c>
      <c r="N24" s="20">
        <v>4.82</v>
      </c>
      <c r="O24" s="36">
        <v>0.3</v>
      </c>
      <c r="P24" s="20">
        <v>3.21</v>
      </c>
      <c r="Q24" s="36">
        <v>0.2</v>
      </c>
      <c r="R24" s="20"/>
      <c r="S24" s="36"/>
      <c r="T24" s="53" t="s">
        <v>46</v>
      </c>
      <c r="U24" s="54" t="s">
        <v>32</v>
      </c>
      <c r="V24" s="52"/>
    </row>
    <row r="25" s="2" customFormat="1" ht="16.5" customHeight="1" spans="1:22">
      <c r="A25" s="17" t="s">
        <v>47</v>
      </c>
      <c r="B25" s="18">
        <v>27.3197</v>
      </c>
      <c r="C25" s="18">
        <v>5.1506</v>
      </c>
      <c r="D25" s="19">
        <f t="shared" si="0"/>
        <v>0.188530620760843</v>
      </c>
      <c r="E25" s="24">
        <v>800</v>
      </c>
      <c r="F25" s="25"/>
      <c r="G25" s="25"/>
      <c r="H25" s="25"/>
      <c r="I25" s="19">
        <v>0.003</v>
      </c>
      <c r="J25" s="20">
        <v>2.4</v>
      </c>
      <c r="K25" s="20">
        <v>12.36</v>
      </c>
      <c r="L25" s="20">
        <v>3.71</v>
      </c>
      <c r="M25" s="36">
        <v>0.3</v>
      </c>
      <c r="N25" s="20">
        <v>3.09</v>
      </c>
      <c r="O25" s="36">
        <v>0.25</v>
      </c>
      <c r="P25" s="20">
        <v>1.85</v>
      </c>
      <c r="Q25" s="36">
        <v>0.15</v>
      </c>
      <c r="R25" s="20">
        <v>3.71</v>
      </c>
      <c r="S25" s="36">
        <v>0.3</v>
      </c>
      <c r="T25" s="53" t="s">
        <v>46</v>
      </c>
      <c r="U25" s="54" t="s">
        <v>32</v>
      </c>
      <c r="V25" s="52"/>
    </row>
    <row r="26" s="2" customFormat="1" ht="16.5" customHeight="1" spans="1:22">
      <c r="A26" s="13" t="s">
        <v>48</v>
      </c>
      <c r="B26" s="14"/>
      <c r="C26" s="14"/>
      <c r="D26" s="19"/>
      <c r="E26" s="26"/>
      <c r="F26" s="26"/>
      <c r="G26" s="26"/>
      <c r="H26" s="26"/>
      <c r="I26" s="15"/>
      <c r="J26" s="15"/>
      <c r="K26" s="15">
        <f>K27+K28+K29+K30+K31+K32+K33</f>
        <v>1318.66</v>
      </c>
      <c r="L26" s="15">
        <v>0</v>
      </c>
      <c r="M26" s="15"/>
      <c r="N26" s="35">
        <f t="shared" ref="N26:R26" si="2">SUM(N27:N33)</f>
        <v>530.464</v>
      </c>
      <c r="O26" s="35"/>
      <c r="P26" s="35">
        <f t="shared" si="2"/>
        <v>405.264</v>
      </c>
      <c r="Q26" s="35"/>
      <c r="R26" s="35">
        <f t="shared" si="2"/>
        <v>382.932</v>
      </c>
      <c r="S26" s="15"/>
      <c r="T26" s="53"/>
      <c r="U26" s="54"/>
      <c r="V26" s="52"/>
    </row>
    <row r="27" s="2" customFormat="1" ht="16.5" customHeight="1" spans="1:22">
      <c r="A27" s="17" t="s">
        <v>49</v>
      </c>
      <c r="B27" s="18">
        <v>8.1</v>
      </c>
      <c r="C27" s="18">
        <v>1.5</v>
      </c>
      <c r="D27" s="19">
        <f t="shared" si="0"/>
        <v>0.185185185185185</v>
      </c>
      <c r="E27" s="24">
        <v>1000</v>
      </c>
      <c r="F27" s="25"/>
      <c r="G27" s="25"/>
      <c r="H27" s="25"/>
      <c r="I27" s="36">
        <v>0.02</v>
      </c>
      <c r="J27" s="20">
        <v>20</v>
      </c>
      <c r="K27" s="20">
        <v>30</v>
      </c>
      <c r="L27" s="20">
        <v>0</v>
      </c>
      <c r="M27" s="36"/>
      <c r="N27" s="20">
        <v>15</v>
      </c>
      <c r="O27" s="36">
        <v>0.5</v>
      </c>
      <c r="P27" s="20">
        <v>6</v>
      </c>
      <c r="Q27" s="36">
        <v>0.2</v>
      </c>
      <c r="R27" s="20">
        <v>9</v>
      </c>
      <c r="S27" s="36">
        <v>0.3</v>
      </c>
      <c r="T27" s="53" t="s">
        <v>31</v>
      </c>
      <c r="U27" s="54" t="s">
        <v>50</v>
      </c>
      <c r="V27" s="52"/>
    </row>
    <row r="28" s="2" customFormat="1" ht="18.75" customHeight="1" spans="1:22">
      <c r="A28" s="17" t="s">
        <v>51</v>
      </c>
      <c r="B28" s="23">
        <v>10.7109</v>
      </c>
      <c r="C28" s="18">
        <v>2</v>
      </c>
      <c r="D28" s="19">
        <f t="shared" si="0"/>
        <v>0.186725671979012</v>
      </c>
      <c r="E28" s="24" t="s">
        <v>52</v>
      </c>
      <c r="F28" s="25">
        <v>1500</v>
      </c>
      <c r="G28" s="25"/>
      <c r="H28" s="25">
        <v>1500</v>
      </c>
      <c r="I28" s="39" t="s">
        <v>53</v>
      </c>
      <c r="J28" s="40" t="s">
        <v>54</v>
      </c>
      <c r="K28" s="20">
        <v>160</v>
      </c>
      <c r="L28" s="20"/>
      <c r="M28" s="36"/>
      <c r="N28" s="20">
        <v>64</v>
      </c>
      <c r="O28" s="36">
        <v>0.4</v>
      </c>
      <c r="P28" s="20">
        <v>48</v>
      </c>
      <c r="Q28" s="36">
        <v>0.3</v>
      </c>
      <c r="R28" s="20">
        <v>48</v>
      </c>
      <c r="S28" s="36">
        <v>0.3</v>
      </c>
      <c r="T28" s="53" t="s">
        <v>31</v>
      </c>
      <c r="U28" s="54" t="s">
        <v>55</v>
      </c>
      <c r="V28" s="52"/>
    </row>
    <row r="29" s="2" customFormat="1" ht="30" customHeight="1" spans="1:22">
      <c r="A29" s="17" t="s">
        <v>56</v>
      </c>
      <c r="B29" s="18">
        <v>1.24</v>
      </c>
      <c r="C29" s="18">
        <v>0.5</v>
      </c>
      <c r="D29" s="19">
        <f t="shared" si="0"/>
        <v>0.403225806451613</v>
      </c>
      <c r="E29" s="24">
        <v>3650</v>
      </c>
      <c r="F29" s="25"/>
      <c r="G29" s="25"/>
      <c r="H29" s="25"/>
      <c r="I29" s="36">
        <v>0.06</v>
      </c>
      <c r="J29" s="20">
        <v>219</v>
      </c>
      <c r="K29" s="20">
        <v>109.5</v>
      </c>
      <c r="L29" s="20">
        <v>0</v>
      </c>
      <c r="M29" s="36"/>
      <c r="N29" s="20">
        <v>43.8</v>
      </c>
      <c r="O29" s="36">
        <v>0.4</v>
      </c>
      <c r="P29" s="20">
        <v>43.8</v>
      </c>
      <c r="Q29" s="36">
        <v>0.4</v>
      </c>
      <c r="R29" s="20">
        <v>21.9</v>
      </c>
      <c r="S29" s="36">
        <v>0.2</v>
      </c>
      <c r="T29" s="53" t="s">
        <v>31</v>
      </c>
      <c r="U29" s="54" t="s">
        <v>32</v>
      </c>
      <c r="V29" s="55" t="s">
        <v>57</v>
      </c>
    </row>
    <row r="30" s="2" customFormat="1" ht="30" customHeight="1" spans="1:22">
      <c r="A30" s="17" t="s">
        <v>58</v>
      </c>
      <c r="B30" s="18">
        <v>2.2774</v>
      </c>
      <c r="C30" s="18">
        <v>2</v>
      </c>
      <c r="D30" s="19">
        <f t="shared" si="0"/>
        <v>0.8781944322473</v>
      </c>
      <c r="E30" s="24">
        <v>3500</v>
      </c>
      <c r="F30" s="27"/>
      <c r="G30" s="27"/>
      <c r="H30" s="27"/>
      <c r="I30" s="36">
        <v>0.06</v>
      </c>
      <c r="J30" s="20">
        <v>210</v>
      </c>
      <c r="K30" s="20">
        <f>J30*C30</f>
        <v>420</v>
      </c>
      <c r="L30" s="20">
        <v>0</v>
      </c>
      <c r="M30" s="36"/>
      <c r="N30" s="20">
        <f>K30*O30</f>
        <v>168</v>
      </c>
      <c r="O30" s="36">
        <v>0.4</v>
      </c>
      <c r="P30" s="20">
        <f>Q30*K30</f>
        <v>126</v>
      </c>
      <c r="Q30" s="36">
        <v>0.3</v>
      </c>
      <c r="R30" s="20">
        <f>S30*K30</f>
        <v>126</v>
      </c>
      <c r="S30" s="36">
        <v>0.3</v>
      </c>
      <c r="T30" s="53" t="s">
        <v>31</v>
      </c>
      <c r="U30" s="54" t="s">
        <v>32</v>
      </c>
      <c r="V30" s="52"/>
    </row>
    <row r="31" s="2" customFormat="1" ht="30" customHeight="1" spans="1:22">
      <c r="A31" s="17" t="s">
        <v>59</v>
      </c>
      <c r="B31" s="18">
        <v>8.1</v>
      </c>
      <c r="C31" s="18">
        <v>3</v>
      </c>
      <c r="D31" s="19">
        <f t="shared" si="0"/>
        <v>0.37037037037037</v>
      </c>
      <c r="E31" s="24">
        <v>3640</v>
      </c>
      <c r="F31" s="27"/>
      <c r="G31" s="27"/>
      <c r="H31" s="27"/>
      <c r="I31" s="41">
        <v>0.05</v>
      </c>
      <c r="J31" s="20">
        <v>182</v>
      </c>
      <c r="K31" s="20">
        <f>J31*C31</f>
        <v>546</v>
      </c>
      <c r="L31" s="20">
        <v>0</v>
      </c>
      <c r="M31" s="36"/>
      <c r="N31" s="20">
        <f>K31*O31</f>
        <v>218.4</v>
      </c>
      <c r="O31" s="36">
        <v>0.4</v>
      </c>
      <c r="P31" s="20">
        <f>Q31*K31</f>
        <v>163.8</v>
      </c>
      <c r="Q31" s="36">
        <v>0.3</v>
      </c>
      <c r="R31" s="20">
        <f>S31*K31</f>
        <v>163.8</v>
      </c>
      <c r="S31" s="36">
        <v>0.3</v>
      </c>
      <c r="T31" s="53" t="s">
        <v>31</v>
      </c>
      <c r="U31" s="54" t="s">
        <v>32</v>
      </c>
      <c r="V31" s="52"/>
    </row>
    <row r="32" s="2" customFormat="1" ht="30" customHeight="1" spans="1:22">
      <c r="A32" s="17" t="s">
        <v>60</v>
      </c>
      <c r="B32" s="20">
        <v>2</v>
      </c>
      <c r="C32" s="20">
        <v>0.3</v>
      </c>
      <c r="D32" s="19">
        <f t="shared" si="0"/>
        <v>0.15</v>
      </c>
      <c r="E32" s="24">
        <v>2000</v>
      </c>
      <c r="F32" s="28"/>
      <c r="G32" s="28"/>
      <c r="H32" s="28"/>
      <c r="I32" s="36">
        <v>0.06</v>
      </c>
      <c r="J32" s="20">
        <v>120</v>
      </c>
      <c r="K32" s="20">
        <v>36</v>
      </c>
      <c r="L32" s="20">
        <v>0</v>
      </c>
      <c r="M32" s="36"/>
      <c r="N32" s="20">
        <v>14.4</v>
      </c>
      <c r="O32" s="36">
        <v>0.4</v>
      </c>
      <c r="P32" s="20">
        <v>10.8</v>
      </c>
      <c r="Q32" s="36">
        <v>0.3</v>
      </c>
      <c r="R32" s="20">
        <v>10.8</v>
      </c>
      <c r="S32" s="36">
        <v>0.3</v>
      </c>
      <c r="T32" s="53" t="s">
        <v>31</v>
      </c>
      <c r="U32" s="54" t="s">
        <v>55</v>
      </c>
      <c r="V32" s="52"/>
    </row>
    <row r="33" s="2" customFormat="1" ht="30" customHeight="1" spans="1:22">
      <c r="A33" s="17" t="s">
        <v>61</v>
      </c>
      <c r="B33" s="23">
        <v>0.6</v>
      </c>
      <c r="C33" s="18">
        <v>0.143</v>
      </c>
      <c r="D33" s="19">
        <f t="shared" si="0"/>
        <v>0.238333333333333</v>
      </c>
      <c r="E33" s="24">
        <v>2000</v>
      </c>
      <c r="F33" s="25"/>
      <c r="G33" s="25"/>
      <c r="H33" s="25"/>
      <c r="I33" s="41">
        <v>0.06</v>
      </c>
      <c r="J33" s="20">
        <v>120</v>
      </c>
      <c r="K33" s="20">
        <v>17.16</v>
      </c>
      <c r="L33" s="20">
        <v>0</v>
      </c>
      <c r="M33" s="36"/>
      <c r="N33" s="20">
        <v>6.864</v>
      </c>
      <c r="O33" s="41">
        <v>0.4</v>
      </c>
      <c r="P33" s="20">
        <v>6.864</v>
      </c>
      <c r="Q33" s="36">
        <v>0.4</v>
      </c>
      <c r="R33" s="20">
        <v>3.432</v>
      </c>
      <c r="S33" s="36">
        <v>0.2</v>
      </c>
      <c r="T33" s="53" t="s">
        <v>31</v>
      </c>
      <c r="U33" s="54" t="s">
        <v>62</v>
      </c>
      <c r="V33" s="52"/>
    </row>
    <row r="34" s="3" customFormat="1" ht="24" customHeight="1" spans="1:22">
      <c r="A34" s="29" t="s">
        <v>63</v>
      </c>
      <c r="B34" s="14"/>
      <c r="C34" s="15"/>
      <c r="D34" s="19"/>
      <c r="E34" s="15"/>
      <c r="F34" s="15"/>
      <c r="G34" s="15"/>
      <c r="H34" s="15"/>
      <c r="I34" s="15"/>
      <c r="J34" s="15"/>
      <c r="K34" s="35">
        <f>SUM(K6,K26)</f>
        <v>3401.94</v>
      </c>
      <c r="L34" s="35">
        <f>L6+L26</f>
        <v>987.4225</v>
      </c>
      <c r="M34" s="35"/>
      <c r="N34" s="35">
        <f>N26+N6</f>
        <v>1001.0865</v>
      </c>
      <c r="O34" s="35"/>
      <c r="P34" s="35">
        <f>P26+P6</f>
        <v>615.819</v>
      </c>
      <c r="Q34" s="35"/>
      <c r="R34" s="35">
        <f>R26+R6</f>
        <v>797.612</v>
      </c>
      <c r="S34" s="15"/>
      <c r="T34" s="56"/>
      <c r="U34" s="57"/>
      <c r="V34" s="58"/>
    </row>
    <row r="35" s="2" customFormat="1" ht="30" customHeight="1" spans="1:22">
      <c r="A35" s="13" t="s">
        <v>64</v>
      </c>
      <c r="B35" s="14"/>
      <c r="C35" s="14"/>
      <c r="D35" s="19"/>
      <c r="E35" s="23"/>
      <c r="F35" s="30"/>
      <c r="G35" s="30"/>
      <c r="H35" s="30"/>
      <c r="I35" s="23"/>
      <c r="J35" s="30"/>
      <c r="K35" s="42">
        <f>SUM(K36:K43)</f>
        <v>117.9</v>
      </c>
      <c r="L35" s="42"/>
      <c r="M35" s="15"/>
      <c r="N35" s="42"/>
      <c r="O35" s="15"/>
      <c r="P35" s="42">
        <f>SUM(P36:P43)</f>
        <v>106.02</v>
      </c>
      <c r="Q35" s="15"/>
      <c r="R35" s="42">
        <f>SUM(R36:R43)</f>
        <v>11.88</v>
      </c>
      <c r="S35" s="23"/>
      <c r="T35" s="53"/>
      <c r="U35" s="54"/>
      <c r="V35" s="52"/>
    </row>
    <row r="36" s="2" customFormat="1" ht="16.5" customHeight="1" spans="1:22">
      <c r="A36" s="17" t="s">
        <v>65</v>
      </c>
      <c r="B36" s="23">
        <v>10.7109</v>
      </c>
      <c r="C36" s="18">
        <v>5</v>
      </c>
      <c r="D36" s="19">
        <f t="shared" si="0"/>
        <v>0.46681417994753</v>
      </c>
      <c r="E36" s="23">
        <v>19.5</v>
      </c>
      <c r="F36" s="30">
        <v>1500</v>
      </c>
      <c r="G36" s="30"/>
      <c r="H36" s="30">
        <v>1500</v>
      </c>
      <c r="I36" s="19">
        <v>0.0195</v>
      </c>
      <c r="J36" s="30">
        <v>9.75</v>
      </c>
      <c r="K36" s="30">
        <v>48.75</v>
      </c>
      <c r="L36" s="30"/>
      <c r="M36" s="30"/>
      <c r="N36" s="30"/>
      <c r="O36" s="30"/>
      <c r="P36" s="30">
        <v>48.75</v>
      </c>
      <c r="Q36" s="36">
        <v>1</v>
      </c>
      <c r="R36" s="30"/>
      <c r="S36" s="36"/>
      <c r="T36" s="53" t="s">
        <v>31</v>
      </c>
      <c r="U36" s="54" t="s">
        <v>32</v>
      </c>
      <c r="V36" s="52"/>
    </row>
    <row r="37" s="2" customFormat="1" ht="16.5" customHeight="1" spans="1:22">
      <c r="A37" s="17" t="s">
        <v>66</v>
      </c>
      <c r="B37" s="18">
        <v>0.8234</v>
      </c>
      <c r="C37" s="18">
        <v>0.5</v>
      </c>
      <c r="D37" s="19">
        <f t="shared" si="0"/>
        <v>0.60723828030119</v>
      </c>
      <c r="E37" s="23">
        <v>1000</v>
      </c>
      <c r="F37" s="30">
        <v>2000</v>
      </c>
      <c r="G37" s="30"/>
      <c r="H37" s="30">
        <v>2000</v>
      </c>
      <c r="I37" s="19">
        <v>0.0195</v>
      </c>
      <c r="J37" s="30">
        <v>19.5</v>
      </c>
      <c r="K37" s="30">
        <v>9.75</v>
      </c>
      <c r="L37" s="30"/>
      <c r="M37" s="30"/>
      <c r="N37" s="30"/>
      <c r="O37" s="30"/>
      <c r="P37" s="30">
        <v>9.75</v>
      </c>
      <c r="Q37" s="36">
        <v>1</v>
      </c>
      <c r="R37" s="30"/>
      <c r="S37" s="36"/>
      <c r="T37" s="53" t="s">
        <v>31</v>
      </c>
      <c r="U37" s="54" t="s">
        <v>32</v>
      </c>
      <c r="V37" s="52"/>
    </row>
    <row r="38" s="2" customFormat="1" ht="32.1" customHeight="1" spans="1:22">
      <c r="A38" s="17" t="s">
        <v>67</v>
      </c>
      <c r="B38" s="18"/>
      <c r="C38" s="18">
        <v>0.8</v>
      </c>
      <c r="D38" s="19"/>
      <c r="E38" s="23" t="s">
        <v>68</v>
      </c>
      <c r="F38" s="30"/>
      <c r="G38" s="30"/>
      <c r="H38" s="30"/>
      <c r="I38" s="19">
        <v>0.06</v>
      </c>
      <c r="J38" s="30">
        <v>30</v>
      </c>
      <c r="K38" s="30">
        <v>24</v>
      </c>
      <c r="L38" s="30"/>
      <c r="M38" s="30"/>
      <c r="N38" s="30"/>
      <c r="O38" s="30"/>
      <c r="P38" s="30">
        <v>19.2</v>
      </c>
      <c r="Q38" s="36">
        <v>0.8</v>
      </c>
      <c r="R38" s="30">
        <v>4.8</v>
      </c>
      <c r="S38" s="36">
        <v>0.2</v>
      </c>
      <c r="T38" s="53" t="s">
        <v>31</v>
      </c>
      <c r="U38" s="54" t="s">
        <v>32</v>
      </c>
      <c r="V38" s="52"/>
    </row>
    <row r="39" s="2" customFormat="1" ht="27.95" customHeight="1" spans="1:22">
      <c r="A39" s="17" t="s">
        <v>69</v>
      </c>
      <c r="B39" s="18"/>
      <c r="C39" s="18"/>
      <c r="D39" s="19"/>
      <c r="E39" s="23"/>
      <c r="F39" s="30"/>
      <c r="G39" s="30"/>
      <c r="H39" s="30"/>
      <c r="I39" s="19"/>
      <c r="J39" s="30"/>
      <c r="K39" s="30">
        <v>17.7</v>
      </c>
      <c r="L39" s="30"/>
      <c r="M39" s="30"/>
      <c r="N39" s="30"/>
      <c r="O39" s="30"/>
      <c r="P39" s="30">
        <v>14.16</v>
      </c>
      <c r="Q39" s="30"/>
      <c r="R39" s="30">
        <v>3.54</v>
      </c>
      <c r="S39" s="30"/>
      <c r="T39" s="53"/>
      <c r="U39" s="54"/>
      <c r="V39" s="52"/>
    </row>
    <row r="40" s="2" customFormat="1" ht="16.5" customHeight="1" spans="1:22">
      <c r="A40" s="13" t="s">
        <v>70</v>
      </c>
      <c r="B40" s="18"/>
      <c r="C40" s="18">
        <v>33</v>
      </c>
      <c r="D40" s="19"/>
      <c r="E40" s="23">
        <v>30</v>
      </c>
      <c r="F40" s="30"/>
      <c r="G40" s="30"/>
      <c r="H40" s="30"/>
      <c r="I40" s="19">
        <v>0.01</v>
      </c>
      <c r="J40" s="30">
        <v>0.3</v>
      </c>
      <c r="K40" s="30">
        <v>9.9</v>
      </c>
      <c r="L40" s="30"/>
      <c r="M40" s="30"/>
      <c r="N40" s="30"/>
      <c r="O40" s="30"/>
      <c r="P40" s="30">
        <v>7.92</v>
      </c>
      <c r="Q40" s="36">
        <v>0.8</v>
      </c>
      <c r="R40" s="30">
        <v>1.98</v>
      </c>
      <c r="S40" s="36">
        <v>0.2</v>
      </c>
      <c r="T40" s="53" t="s">
        <v>31</v>
      </c>
      <c r="U40" s="54" t="s">
        <v>32</v>
      </c>
      <c r="V40" s="52"/>
    </row>
    <row r="41" s="2" customFormat="1" ht="16.5" customHeight="1" spans="1:22">
      <c r="A41" s="13" t="s">
        <v>71</v>
      </c>
      <c r="B41" s="18"/>
      <c r="C41" s="18">
        <v>3.5</v>
      </c>
      <c r="D41" s="19"/>
      <c r="E41" s="23">
        <v>180</v>
      </c>
      <c r="F41" s="30"/>
      <c r="G41" s="30"/>
      <c r="H41" s="30"/>
      <c r="I41" s="19">
        <v>0.01</v>
      </c>
      <c r="J41" s="30">
        <v>1.8</v>
      </c>
      <c r="K41" s="30">
        <v>6.3</v>
      </c>
      <c r="L41" s="30"/>
      <c r="M41" s="30"/>
      <c r="N41" s="30"/>
      <c r="O41" s="30"/>
      <c r="P41" s="30">
        <v>5.04</v>
      </c>
      <c r="Q41" s="36">
        <v>0.8</v>
      </c>
      <c r="R41" s="30">
        <v>1.26</v>
      </c>
      <c r="S41" s="36">
        <v>0.2</v>
      </c>
      <c r="T41" s="53" t="s">
        <v>31</v>
      </c>
      <c r="U41" s="54" t="s">
        <v>32</v>
      </c>
      <c r="V41" s="52"/>
    </row>
    <row r="42" s="2" customFormat="1" ht="16.5" customHeight="1" spans="1:22">
      <c r="A42" s="13" t="s">
        <v>72</v>
      </c>
      <c r="B42" s="18"/>
      <c r="C42" s="18">
        <v>0</v>
      </c>
      <c r="D42" s="19"/>
      <c r="E42" s="23">
        <v>200</v>
      </c>
      <c r="F42" s="30"/>
      <c r="G42" s="30"/>
      <c r="H42" s="30"/>
      <c r="I42" s="19">
        <v>0.01</v>
      </c>
      <c r="J42" s="30">
        <v>2</v>
      </c>
      <c r="K42" s="43">
        <v>0</v>
      </c>
      <c r="L42" s="30"/>
      <c r="M42" s="30"/>
      <c r="N42" s="30"/>
      <c r="O42" s="30"/>
      <c r="P42" s="43">
        <v>0</v>
      </c>
      <c r="Q42" s="36">
        <v>0.8</v>
      </c>
      <c r="R42" s="43">
        <v>0</v>
      </c>
      <c r="S42" s="36">
        <v>0.2</v>
      </c>
      <c r="T42" s="53" t="s">
        <v>31</v>
      </c>
      <c r="U42" s="54" t="s">
        <v>32</v>
      </c>
      <c r="V42" s="52"/>
    </row>
    <row r="43" s="2" customFormat="1" ht="16.5" customHeight="1" spans="1:22">
      <c r="A43" s="13" t="s">
        <v>73</v>
      </c>
      <c r="B43" s="18"/>
      <c r="C43" s="18">
        <v>1</v>
      </c>
      <c r="D43" s="19"/>
      <c r="E43" s="23">
        <v>150</v>
      </c>
      <c r="F43" s="30"/>
      <c r="G43" s="30"/>
      <c r="H43" s="30"/>
      <c r="I43" s="19">
        <v>0.01</v>
      </c>
      <c r="J43" s="30">
        <v>1.5</v>
      </c>
      <c r="K43" s="30">
        <v>1.5</v>
      </c>
      <c r="L43" s="30"/>
      <c r="M43" s="30"/>
      <c r="N43" s="30"/>
      <c r="O43" s="30"/>
      <c r="P43" s="30">
        <v>1.2</v>
      </c>
      <c r="Q43" s="36">
        <v>0.8</v>
      </c>
      <c r="R43" s="30">
        <v>0.3</v>
      </c>
      <c r="S43" s="36">
        <v>0.2</v>
      </c>
      <c r="T43" s="53" t="s">
        <v>31</v>
      </c>
      <c r="U43" s="54" t="s">
        <v>32</v>
      </c>
      <c r="V43" s="52"/>
    </row>
    <row r="44" s="2" customFormat="1" ht="40.5" customHeight="1" spans="1:22">
      <c r="A44" s="31" t="s">
        <v>74</v>
      </c>
      <c r="B44" s="32"/>
      <c r="C44" s="32"/>
      <c r="D44" s="32"/>
      <c r="E44" s="32"/>
      <c r="F44" s="33"/>
      <c r="G44" s="33"/>
      <c r="H44" s="33"/>
      <c r="I44" s="32"/>
      <c r="J44" s="33"/>
      <c r="K44" s="44">
        <f t="shared" ref="K44:N44" si="3">SUM(K34,K35)</f>
        <v>3519.84</v>
      </c>
      <c r="L44" s="44">
        <f t="shared" si="3"/>
        <v>987.4225</v>
      </c>
      <c r="M44" s="44"/>
      <c r="N44" s="44">
        <f t="shared" si="3"/>
        <v>1001.0865</v>
      </c>
      <c r="O44" s="44"/>
      <c r="P44" s="44">
        <f>SUM(P34,P35)</f>
        <v>721.839</v>
      </c>
      <c r="Q44" s="44"/>
      <c r="R44" s="44">
        <f>SUM(R34,R35)</f>
        <v>809.492</v>
      </c>
      <c r="S44" s="44"/>
      <c r="T44" s="50"/>
      <c r="U44" s="51"/>
      <c r="V44" s="52"/>
    </row>
    <row r="45" s="4" customFormat="1" ht="30" customHeight="1" spans="1:21">
      <c r="A45" s="34" t="s">
        <v>75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6"/>
      <c r="U45" s="6"/>
    </row>
  </sheetData>
  <sheetProtection formatCells="0" insertHyperlinks="0" autoFilter="0"/>
  <mergeCells count="21">
    <mergeCell ref="A2:S2"/>
    <mergeCell ref="P3:R3"/>
    <mergeCell ref="L4:M4"/>
    <mergeCell ref="N4:O4"/>
    <mergeCell ref="P4:Q4"/>
    <mergeCell ref="R4:S4"/>
    <mergeCell ref="A45:S4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T4:T5"/>
    <mergeCell ref="U4:U5"/>
    <mergeCell ref="V4:V5"/>
  </mergeCells>
  <printOptions horizontalCentered="1"/>
  <pageMargins left="0.236111111111111" right="0.156944444444444" top="0.550694444444444" bottom="0.432638888888889" header="0.315238382872634" footer="0.315238382872634"/>
  <pageSetup paperSize="8" scale="8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璧山区2025年农业保险保费补贴计划表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Administrator</cp:lastModifiedBy>
  <dcterms:created xsi:type="dcterms:W3CDTF">2022-02-25T15:03:00Z</dcterms:created>
  <cp:lastPrinted>2024-08-05T10:14:00Z</cp:lastPrinted>
  <dcterms:modified xsi:type="dcterms:W3CDTF">2025-03-18T07:30:15Z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69C4EE4DAB434381B3FABB74CFD1A3A6_13</vt:lpwstr>
  </property>
  <property fmtid="{D5CDD505-2E9C-101B-9397-08002B2CF9AE}" pid="3" name="KSOProductBuildVer">
    <vt:lpwstr>2052-11.8.2.10229</vt:lpwstr>
  </property>
</Properties>
</file>