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928"/>
  </bookViews>
  <sheets>
    <sheet name="封面" sheetId="1" r:id="rId1"/>
    <sheet name="附件1" sheetId="2" r:id="rId2"/>
    <sheet name="附件2" sheetId="3" r:id="rId3"/>
    <sheet name="附件3 (2)" sheetId="4" state="hidden" r:id="rId4"/>
    <sheet name="附件3 " sheetId="5" r:id="rId5"/>
    <sheet name="附件4" sheetId="6" r:id="rId6"/>
    <sheet name="附件5" sheetId="7" r:id="rId7"/>
    <sheet name="附件6" sheetId="8" r:id="rId8"/>
    <sheet name="附件7" sheetId="9" r:id="rId9"/>
    <sheet name="附件8" sheetId="10" r:id="rId10"/>
    <sheet name="附件9" sheetId="11" r:id="rId11"/>
    <sheet name="附件10 " sheetId="12" r:id="rId12"/>
    <sheet name="附件11 " sheetId="13" r:id="rId13"/>
    <sheet name="附件12 " sheetId="14" r:id="rId14"/>
    <sheet name="附件13 " sheetId="15" r:id="rId15"/>
    <sheet name="附件14 " sheetId="16" r:id="rId16"/>
    <sheet name="附件15 " sheetId="17" r:id="rId17"/>
    <sheet name="基本支出草稿" sheetId="18" state="hidden" r:id="rId18"/>
    <sheet name="附件16 " sheetId="19" r:id="rId19"/>
    <sheet name="附件17 " sheetId="20" r:id="rId20"/>
    <sheet name="附件18" sheetId="21" r:id="rId21"/>
    <sheet name="附件19" sheetId="22" r:id="rId22"/>
  </sheets>
  <externalReferences>
    <externalReference r:id="rId23"/>
  </externalReferences>
  <definedNames>
    <definedName name="_xlnm._FilterDatabase" localSheetId="3" hidden="1">'附件3 (2)'!$A$6:$N$1358</definedName>
    <definedName name="_xlnm._FilterDatabase" localSheetId="4" hidden="1">'附件3 '!$A$5:$L$1317</definedName>
    <definedName name="_xlnm._FilterDatabase" localSheetId="5" hidden="1">附件4!$A$6:$D$71</definedName>
    <definedName name="_xlnm._FilterDatabase" localSheetId="8" hidden="1">附件7!$A$5:$K$269</definedName>
    <definedName name="_xlnm._FilterDatabase" localSheetId="18" hidden="1">'附件16 '!$A$5:$I$6</definedName>
    <definedName name="fa" localSheetId="4">#REF!</definedName>
    <definedName name="fa" localSheetId="8">#REF!</definedName>
    <definedName name="fa">#REF!</definedName>
    <definedName name="_xlnm.Print_Area" localSheetId="0">封面!$A$1:$A$18</definedName>
    <definedName name="_xlnm.Print_Area" localSheetId="1">附件1!$A$1:$H$47</definedName>
    <definedName name="_xlnm.Print_Area" localSheetId="11">'附件10 '!$A$1:$J$9</definedName>
    <definedName name="_xlnm.Print_Area" localSheetId="13">'附件12 '!$A$1:$H$34</definedName>
    <definedName name="_xlnm.Print_Area" localSheetId="14">'附件13 '!$A$1:$H$40</definedName>
    <definedName name="_xlnm.Print_Area" localSheetId="15">'附件14 '!$A$1:$H$24</definedName>
    <definedName name="_xlnm.Print_Area" localSheetId="16">'附件15 '!$A$1:$H$32</definedName>
    <definedName name="_xlnm.Print_Area" localSheetId="18">'附件16 '!$A$1:$G$33</definedName>
    <definedName name="_xlnm.Print_Area" localSheetId="19">'附件17 '!$A$1:$P$22</definedName>
    <definedName name="_xlnm.Print_Area" localSheetId="2">附件2!$A$1:$H$48</definedName>
    <definedName name="_xlnm.Print_Area" localSheetId="4">'附件3 '!$A$1:$J$1317</definedName>
    <definedName name="_xlnm.Print_Area" localSheetId="3">'附件3 (2)'!$B$1:$I$1357</definedName>
    <definedName name="_xlnm.Print_Area" localSheetId="5">附件4!$A$1:$C$71</definedName>
    <definedName name="_xlnm.Print_Area" localSheetId="6">附件5!$A$1:$H$24</definedName>
    <definedName name="_xlnm.Print_Area" localSheetId="7">附件6!$A$1:$H$36</definedName>
    <definedName name="_xlnm.Print_Area" localSheetId="8">附件7!$A$1:$J$269</definedName>
    <definedName name="_xlnm.Print_Area" localSheetId="9">附件8!$A$1:$H$17</definedName>
    <definedName name="_xlnm.Print_Area" localSheetId="10">附件9!$A$1:$H$17</definedName>
    <definedName name="_xlnm.Print_Titles" localSheetId="1">附件1!$4:$5</definedName>
    <definedName name="_xlnm.Print_Titles" localSheetId="18">'附件16 '!$1:$5</definedName>
    <definedName name="_xlnm.Print_Titles" localSheetId="4">'附件3 '!$1:$5</definedName>
    <definedName name="_xlnm.Print_Titles" localSheetId="3">'附件3 (2)'!$1:$5</definedName>
    <definedName name="_xlnm.Print_Titles" localSheetId="5">附件4!$2:$6</definedName>
    <definedName name="_xlnm.Print_Titles" localSheetId="7">附件6!$2:$5</definedName>
    <definedName name="_xlnm.Print_Titles" localSheetId="8">附件7!$1:$5</definedName>
    <definedName name="地区名称">#REF!</definedName>
  </definedNames>
  <calcPr calcId="144525" fullPrecision="0"/>
</workbook>
</file>

<file path=xl/comments1.xml><?xml version="1.0" encoding="utf-8"?>
<comments xmlns="http://schemas.openxmlformats.org/spreadsheetml/2006/main">
  <authors>
    <author>陈婷婷[陈婷婷]</author>
    <author>蒋千秋[蒋千秋]</author>
  </authors>
  <commentList>
    <comment ref="K409" authorId="0">
      <text>
        <r>
          <rPr>
            <sz val="9"/>
            <color indexed="81"/>
            <rFont val="宋体"/>
            <charset val="134"/>
          </rPr>
          <t xml:space="preserve">含330万元本级未分配结转
</t>
        </r>
      </text>
    </comment>
    <comment ref="K783" authorId="0">
      <text>
        <r>
          <rPr>
            <sz val="9"/>
            <color indexed="81"/>
            <rFont val="宋体"/>
            <charset val="134"/>
          </rPr>
          <t xml:space="preserve">含本级未分配结转200万
</t>
        </r>
      </text>
    </comment>
    <comment ref="C959" authorId="1">
      <text>
        <r>
          <rPr>
            <sz val="9"/>
            <color indexed="81"/>
            <rFont val="宋体"/>
            <charset val="134"/>
          </rPr>
          <t xml:space="preserve">蒋千秋[蒋千秋]:
21306科目取消，列支到21307
</t>
        </r>
      </text>
    </comment>
  </commentList>
</comments>
</file>

<file path=xl/comments2.xml><?xml version="1.0" encoding="utf-8"?>
<comments xmlns="http://schemas.openxmlformats.org/spreadsheetml/2006/main">
  <authors>
    <author>蒋千秋[蒋千秋]</author>
  </authors>
  <commentList>
    <comment ref="A611" authorId="0">
      <text>
        <r>
          <rPr>
            <sz val="9"/>
            <color indexed="81"/>
            <rFont val="宋体"/>
            <charset val="134"/>
          </rPr>
          <t xml:space="preserve">蒋千秋[蒋千秋]:
2080804优抚事业单位支出科目删除，对应列入此科目
</t>
        </r>
      </text>
    </comment>
    <comment ref="A779" authorId="0">
      <text>
        <r>
          <rPr>
            <sz val="9"/>
            <color indexed="81"/>
            <rFont val="宋体"/>
            <charset val="134"/>
          </rPr>
          <t xml:space="preserve">蒋千秋[蒋千秋]:
增设科目，删除2130210自然保护区等管理和2130235国家公园，相应支出列在此
</t>
        </r>
      </text>
    </comment>
  </commentList>
</comments>
</file>

<file path=xl/comments3.xml><?xml version="1.0" encoding="utf-8"?>
<comments xmlns="http://schemas.openxmlformats.org/spreadsheetml/2006/main">
  <authors>
    <author>蒋千秋[蒋千秋]</author>
  </authors>
  <commentList>
    <comment ref="B17" authorId="0">
      <text>
        <r>
          <rPr>
            <sz val="9"/>
            <color indexed="81"/>
            <rFont val="宋体"/>
            <charset val="134"/>
          </rPr>
          <t xml:space="preserve">捐赠收入11万</t>
        </r>
      </text>
    </comment>
  </commentList>
</comments>
</file>

<file path=xl/sharedStrings.xml><?xml version="1.0" encoding="utf-8"?>
<sst xmlns="http://schemas.openxmlformats.org/spreadsheetml/2006/main" count="1815">
  <si>
    <t>璧山区2022年决算草案（附表）</t>
  </si>
  <si>
    <t>附件1 璧山区2022年区本级一般公共预算收入决算表</t>
  </si>
  <si>
    <t>附件2 璧山区2022年区本级一般公共预算支出决算表</t>
  </si>
  <si>
    <t>附件3 璧山区2022年区本级一般公共预算支出决算情况表</t>
  </si>
  <si>
    <t>附件4 璧山区2022年区本级一般公共预算(基本)支出决算表（按经济分类科目）</t>
  </si>
  <si>
    <t>附件5 璧山区2022年区本级政府性基金收入决算表</t>
  </si>
  <si>
    <t>附件6 璧山区2022年区本级政府性基金支出决算表</t>
  </si>
  <si>
    <t>附件7 璧山区2022年区本级政府性基金支出决算情况表</t>
  </si>
  <si>
    <t>附件8 璧山区2022年区本级国有资本经营预算收入决算表</t>
  </si>
  <si>
    <t>附件9 璧山区2022年区本级国有资本经营预算支出决算表</t>
  </si>
  <si>
    <t>附件10 璧山区2022年政府债务限额及余额情况表</t>
  </si>
  <si>
    <t>附件11 璧山区地方政府债券发行及还本付息情况表</t>
  </si>
  <si>
    <t>附件12 璧山区2022年街道一般公共预算收入决算表</t>
  </si>
  <si>
    <t>附件13 璧山区2022年街道一般公共预算支出决算表</t>
  </si>
  <si>
    <t>附件14 璧山区2022年街道政府性基金收入决算表</t>
  </si>
  <si>
    <t>附件15 璧山区2022年街道政府性基金支出决算表</t>
  </si>
  <si>
    <t>附件16 璧山区2022年预备费使用明细表</t>
  </si>
  <si>
    <t>附件17 璧山区2022年各镇街转移支付明细表</t>
  </si>
  <si>
    <t xml:space="preserve">    </t>
  </si>
  <si>
    <t>附件18 璧山区区本级2022年“三公”经费支出</t>
  </si>
  <si>
    <t>附件19 璧山区2022年社保基金收支决算表</t>
  </si>
  <si>
    <t>附件1</t>
  </si>
  <si>
    <t>璧山区2022年区本级一般公共预算收入决算情况表</t>
  </si>
  <si>
    <t>单位：万元</t>
  </si>
  <si>
    <t>　项　目</t>
  </si>
  <si>
    <t>2021年决算数</t>
  </si>
  <si>
    <t>2022年预算</t>
  </si>
  <si>
    <t>2022年完成</t>
  </si>
  <si>
    <t>备注</t>
  </si>
  <si>
    <t>年初预算</t>
  </si>
  <si>
    <t>调整预算</t>
  </si>
  <si>
    <t>决算数</t>
  </si>
  <si>
    <t>完成％</t>
  </si>
  <si>
    <t>比上年±%</t>
  </si>
  <si>
    <t>一、一般公共预算收入</t>
  </si>
  <si>
    <t>1.税收收入</t>
  </si>
  <si>
    <t xml:space="preserve">    增值税</t>
  </si>
  <si>
    <t xml:space="preserve">    企业所得税</t>
  </si>
  <si>
    <t xml:space="preserve">    个人所得税</t>
  </si>
  <si>
    <t xml:space="preserve">    城市维护建设税</t>
  </si>
  <si>
    <t xml:space="preserve">    房产税</t>
  </si>
  <si>
    <t xml:space="preserve">    印花税</t>
  </si>
  <si>
    <t xml:space="preserve">    城镇土地使用税</t>
  </si>
  <si>
    <t xml:space="preserve">    环境保护税</t>
  </si>
  <si>
    <t xml:space="preserve">    土地增值税</t>
  </si>
  <si>
    <t xml:space="preserve">    资源税</t>
  </si>
  <si>
    <t xml:space="preserve">    其他税收收入</t>
  </si>
  <si>
    <t xml:space="preserve">    耕地占用税</t>
  </si>
  <si>
    <t xml:space="preserve">    契税</t>
  </si>
  <si>
    <t>2. 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</si>
  <si>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</si>
  <si>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</si>
  <si>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</si>
  <si>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</si>
  <si>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</si>
  <si>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</si>
  <si>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</si>
  <si>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二、市级补助收入合计</t>
  </si>
  <si>
    <t>返还性收入</t>
  </si>
  <si>
    <t>一般性转移支付补助</t>
  </si>
  <si>
    <t>专项转移性补助</t>
  </si>
  <si>
    <t>三、债务转贷收入</t>
  </si>
  <si>
    <t>新增债券</t>
  </si>
  <si>
    <t>置换债券</t>
  </si>
  <si>
    <t>四、街镇上解</t>
  </si>
  <si>
    <t>体制上解</t>
  </si>
  <si>
    <t>专项上解</t>
  </si>
  <si>
    <t>五、调入预算稳定调节基金</t>
  </si>
  <si>
    <t>六、调入资金</t>
  </si>
  <si>
    <t>基金调入</t>
  </si>
  <si>
    <t>国资经营预算调入</t>
  </si>
  <si>
    <t>七、上年结余</t>
  </si>
  <si>
    <t>收　入　总　计</t>
  </si>
  <si>
    <t>附件2</t>
  </si>
  <si>
    <t>璧山区2022年区本级一般公共预算支出决算情况表</t>
  </si>
  <si>
    <r>
      <rPr>
        <b/>
        <sz val="12"/>
        <rFont val="方正黑体_GBK"/>
        <charset val="134"/>
      </rPr>
      <t>2022</t>
    </r>
    <r>
      <rPr>
        <b/>
        <sz val="10"/>
        <rFont val="方正黑体_GBK"/>
        <charset val="134"/>
      </rPr>
      <t>年完成</t>
    </r>
  </si>
  <si>
    <t>小计</t>
  </si>
  <si>
    <t>市专款</t>
  </si>
  <si>
    <t>一、一般公共预算支出</t>
  </si>
  <si>
    <t>一般公共服务支出</t>
  </si>
  <si>
    <t>外交</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</si>
  <si>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</si>
  <si>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</si>
  <si>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</si>
  <si>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</si>
  <si>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</si>
  <si>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</si>
  <si>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</si>
  <si>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</si>
  <si>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</si>
  <si>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</si>
  <si>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</si>
  <si>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</si>
  <si>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</si>
  <si>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</si>
  <si>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</si>
  <si>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</si>
  <si>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</si>
  <si>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</si>
  <si>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</si>
  <si>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</si>
  <si>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其他支出(类)</t>
  </si>
  <si>
    <t>债务付息支出</t>
  </si>
  <si>
    <t>债务发行费用支出</t>
  </si>
  <si>
    <t>二、体制及专项上解</t>
  </si>
  <si>
    <t>三 、补助乡镇支出合计</t>
  </si>
  <si>
    <t>体制补助</t>
  </si>
  <si>
    <t>专项转移支付补助</t>
  </si>
  <si>
    <t>四、地区间援助支出</t>
  </si>
  <si>
    <t>五、转贷地方政府债券支出</t>
  </si>
  <si>
    <t>六、地方政府债券还本</t>
  </si>
  <si>
    <t>七、补充预算稳定调节基金</t>
  </si>
  <si>
    <t>八、调出资金</t>
  </si>
  <si>
    <t>九、年终结余</t>
  </si>
  <si>
    <t xml:space="preserve">    结转下年使用</t>
  </si>
  <si>
    <t>净结余</t>
  </si>
  <si>
    <t>支  出  总  计</t>
  </si>
  <si>
    <t xml:space="preserve">                                                                                                                                             </t>
  </si>
  <si>
    <t xml:space="preserve"> 附件3</t>
  </si>
  <si>
    <t>璧山区2021年区本级一般公共预算支出决算情况表</t>
  </si>
  <si>
    <t>项      目</t>
  </si>
  <si>
    <t>2020年完成数</t>
  </si>
  <si>
    <t>2021年年初预算</t>
  </si>
  <si>
    <r>
      <rPr>
        <b/>
        <sz val="12"/>
        <rFont val="黑体"/>
        <charset val="134"/>
      </rPr>
      <t xml:space="preserve">变动项目
</t>
    </r>
    <r>
      <rPr>
        <b/>
        <sz val="10"/>
        <rFont val="黑体"/>
        <charset val="134"/>
      </rPr>
      <t>（含科目调剂和上级转移支付）</t>
    </r>
  </si>
  <si>
    <t>2021年调整预算数</t>
  </si>
  <si>
    <t>完成调整预算数的％</t>
  </si>
  <si>
    <t>2021年结余</t>
  </si>
  <si>
    <t>2020年本级结余</t>
  </si>
  <si>
    <t>调整预算数（含调剂）</t>
  </si>
  <si>
    <t>结余</t>
  </si>
  <si>
    <t>3=1+2</t>
  </si>
  <si>
    <t>4=3-5</t>
  </si>
  <si>
    <t>一般公共预算支出合计</t>
  </si>
  <si>
    <t xml:space="preserve">  一般公共服务支出</t>
  </si>
  <si>
    <t xml:space="preserve">    人大事务</t>
  </si>
  <si>
    <t xml:space="preserve">      行政运行</t>
  </si>
  <si>
    <t xml:space="preserve">      一般行政管理事务</t>
  </si>
  <si>
    <t xml:space="preserve">      机关服务</t>
  </si>
  <si>
    <t>无数</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</si>
  <si>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</si>
  <si>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</si>
  <si>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</si>
  <si>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</si>
  <si>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</si>
  <si>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</si>
  <si>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</si>
  <si>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</si>
  <si>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</si>
  <si>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</si>
  <si>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</si>
  <si>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</si>
  <si>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</si>
  <si>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</si>
  <si>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</si>
  <si>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</si>
  <si>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</si>
  <si>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</si>
  <si>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</si>
  <si>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</si>
  <si>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</si>
  <si>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</si>
  <si>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</si>
  <si>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</si>
  <si>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</si>
  <si>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</si>
  <si>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</si>
  <si>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</si>
  <si>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</si>
  <si>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</si>
  <si>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</si>
  <si>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</si>
  <si>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</si>
  <si>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</si>
  <si>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</si>
  <si>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</si>
  <si>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</si>
  <si>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</si>
  <si>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</si>
  <si>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</si>
  <si>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</si>
  <si>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</si>
  <si>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</si>
  <si>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</si>
  <si>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</si>
  <si>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</si>
  <si>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</si>
  <si>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</si>
  <si>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</si>
  <si>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</si>
  <si>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</si>
  <si>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</si>
  <si>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</si>
  <si>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</si>
  <si>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</si>
  <si>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</si>
  <si>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</si>
  <si>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</si>
  <si>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</si>
  <si>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</si>
  <si>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</si>
  <si>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</si>
  <si>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</si>
  <si>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</si>
  <si>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</si>
  <si>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</si>
  <si>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</si>
  <si>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</si>
  <si>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</si>
  <si>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</si>
  <si>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</si>
  <si>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</si>
  <si>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</si>
  <si>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</si>
  <si>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</si>
  <si>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</si>
  <si>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</si>
  <si>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</si>
  <si>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</si>
  <si>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</si>
  <si>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</si>
  <si>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</si>
  <si>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</si>
  <si>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</si>
  <si>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</si>
  <si>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</si>
  <si>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</si>
  <si>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</si>
  <si>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</si>
  <si>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</si>
  <si>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</si>
  <si>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</si>
  <si>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</si>
  <si>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</si>
  <si>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</si>
  <si>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</si>
  <si>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</si>
  <si>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</si>
  <si>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</si>
  <si>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</si>
  <si>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</si>
  <si>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</si>
  <si>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</si>
  <si>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</si>
  <si>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</si>
  <si>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</si>
  <si>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</si>
  <si>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</si>
  <si>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</si>
  <si>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</si>
  <si>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</si>
  <si>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</si>
  <si>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</si>
  <si>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</si>
  <si>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</si>
  <si>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</si>
  <si>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</si>
  <si>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</si>
  <si>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</si>
  <si>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</si>
  <si>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</si>
  <si>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</si>
  <si>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</si>
  <si>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</si>
  <si>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</si>
  <si>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</si>
  <si>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</si>
  <si>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</si>
  <si>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</si>
  <si>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</si>
  <si>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</si>
  <si>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</si>
  <si>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</si>
  <si>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</si>
  <si>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</si>
  <si>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</si>
  <si>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</si>
  <si>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</si>
  <si>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</si>
  <si>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</si>
  <si>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</si>
  <si>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</si>
  <si>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</si>
  <si>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</si>
  <si>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</si>
  <si>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</si>
  <si>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</si>
  <si>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</si>
  <si>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</si>
  <si>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</si>
  <si>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</si>
  <si>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</si>
  <si>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</si>
  <si>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</si>
  <si>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</si>
  <si>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</si>
  <si>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</si>
  <si>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</si>
  <si>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</si>
  <si>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</si>
  <si>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</si>
  <si>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</si>
  <si>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</si>
  <si>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</si>
  <si>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</si>
  <si>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</si>
  <si>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</si>
  <si>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</si>
  <si>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</si>
  <si>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</si>
  <si>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</si>
  <si>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</si>
  <si>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</si>
  <si>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</si>
  <si>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</si>
  <si>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</si>
  <si>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</si>
  <si>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</si>
  <si>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</si>
  <si>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</si>
  <si>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</si>
  <si>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</si>
  <si>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</si>
  <si>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</si>
  <si>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</si>
  <si>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</si>
  <si>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</si>
  <si>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</si>
  <si>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</si>
  <si>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</si>
  <si>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</si>
  <si>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</si>
  <si>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</si>
  <si>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</si>
  <si>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</si>
  <si>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</si>
  <si>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</si>
  <si>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</si>
  <si>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</si>
  <si>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</si>
  <si>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</si>
  <si>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</si>
  <si>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</si>
  <si>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</si>
  <si>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</si>
  <si>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</si>
  <si>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</si>
  <si>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</si>
  <si>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</si>
  <si>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</si>
  <si>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</si>
  <si>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</si>
  <si>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</si>
  <si>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</si>
  <si>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</si>
  <si>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</si>
  <si>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</si>
  <si>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</si>
  <si>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</si>
  <si>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</si>
  <si>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</si>
  <si>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</si>
  <si>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</si>
  <si>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</si>
  <si>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</si>
  <si>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</si>
  <si>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</si>
  <si>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</si>
  <si>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</si>
  <si>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</si>
  <si>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</si>
  <si>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</si>
  <si>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</si>
  <si>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</si>
  <si>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</si>
  <si>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</si>
  <si>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</si>
  <si>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</si>
  <si>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</si>
  <si>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</si>
  <si>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</si>
  <si>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</si>
  <si>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</si>
  <si>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</si>
  <si>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</si>
  <si>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</si>
  <si>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</si>
  <si>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</si>
  <si>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</si>
  <si>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</si>
  <si>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</si>
  <si>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</si>
  <si>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</si>
  <si>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</si>
  <si>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</si>
  <si>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</si>
  <si>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</si>
  <si>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</si>
  <si>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</si>
  <si>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</si>
  <si>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</si>
  <si>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</si>
  <si>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</si>
  <si>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</si>
  <si>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</si>
  <si>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</si>
  <si>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</si>
  <si>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</si>
  <si>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</si>
  <si>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</si>
  <si>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</si>
  <si>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</si>
  <si>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</si>
  <si>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</si>
  <si>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</si>
  <si>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</si>
  <si>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</si>
  <si>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</si>
  <si>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</si>
  <si>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</si>
  <si>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</si>
  <si>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</si>
  <si>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</si>
  <si>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</si>
  <si>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</si>
  <si>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</si>
  <si>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</si>
  <si>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</si>
  <si>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</si>
  <si>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</si>
  <si>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</si>
  <si>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</si>
  <si>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</si>
  <si>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</si>
  <si>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</si>
  <si>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</si>
  <si>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</si>
  <si>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</si>
  <si>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</si>
  <si>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</si>
  <si>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</si>
  <si>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</si>
  <si>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</si>
  <si>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</si>
  <si>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</si>
  <si>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</si>
  <si>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</si>
  <si>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</si>
  <si>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</si>
  <si>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</si>
  <si>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</si>
  <si>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</si>
  <si>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</si>
  <si>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</si>
  <si>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</si>
  <si>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</si>
  <si>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</si>
  <si>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</si>
  <si>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</si>
  <si>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</si>
  <si>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</si>
  <si>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</si>
  <si>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</si>
  <si>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</si>
  <si>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</si>
  <si>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</si>
  <si>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</si>
  <si>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</si>
  <si>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</si>
  <si>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</si>
  <si>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</si>
  <si>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</si>
  <si>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</si>
  <si>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</si>
  <si>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</si>
  <si>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</si>
  <si>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</si>
  <si>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</si>
  <si>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</si>
  <si>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</si>
  <si>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</si>
  <si>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</si>
  <si>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</si>
  <si>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</si>
  <si>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</si>
  <si>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</si>
  <si>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</si>
  <si>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</si>
  <si>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</si>
  <si>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</si>
  <si>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</si>
  <si>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</si>
  <si>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</si>
  <si>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</si>
  <si>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</si>
  <si>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</si>
  <si>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</si>
  <si>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</si>
  <si>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</si>
  <si>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</si>
  <si>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</si>
  <si>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</si>
  <si>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</si>
  <si>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</si>
  <si>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</si>
  <si>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</si>
  <si>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</si>
  <si>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</si>
  <si>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</si>
  <si>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</si>
  <si>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</si>
  <si>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</si>
  <si>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</si>
  <si>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</si>
  <si>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</si>
  <si>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</si>
  <si>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</si>
  <si>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</si>
  <si>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</si>
  <si>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</si>
  <si>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</si>
  <si>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</si>
  <si>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</si>
  <si>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</si>
  <si>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</si>
  <si>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</si>
  <si>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</si>
  <si>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</si>
  <si>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</si>
  <si>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</si>
  <si>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</si>
  <si>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</si>
  <si>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</si>
  <si>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</si>
  <si>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</si>
  <si>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</si>
  <si>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</si>
  <si>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</si>
  <si>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</si>
  <si>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</si>
  <si>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</si>
  <si>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</si>
  <si>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</si>
  <si>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</si>
  <si>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</si>
  <si>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</si>
  <si>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</si>
  <si>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</si>
  <si>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</si>
  <si>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</si>
  <si>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</si>
  <si>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</si>
  <si>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</si>
  <si>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</si>
  <si>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</si>
  <si>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</si>
  <si>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</si>
  <si>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</si>
  <si>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</si>
  <si>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</si>
  <si>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</si>
  <si>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</si>
  <si>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</si>
  <si>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</si>
  <si>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</si>
  <si>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</si>
  <si>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</si>
  <si>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</si>
  <si>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</si>
  <si>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</si>
  <si>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</si>
  <si>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</si>
  <si>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</si>
  <si>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</si>
  <si>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</si>
  <si>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</si>
  <si>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</si>
  <si>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</si>
  <si>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</si>
  <si>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</si>
  <si>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</si>
  <si>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</si>
  <si>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</si>
  <si>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</si>
  <si>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</si>
  <si>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</si>
  <si>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</si>
  <si>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</si>
  <si>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</si>
  <si>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</si>
  <si>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</si>
  <si>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</si>
  <si>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</si>
  <si>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</si>
  <si>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</si>
  <si>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</si>
  <si>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</si>
  <si>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</si>
  <si>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</si>
  <si>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</si>
  <si>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</si>
  <si>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</si>
  <si>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</si>
  <si>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</si>
  <si>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</si>
  <si>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</si>
  <si>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</si>
  <si>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</si>
  <si>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</si>
  <si>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</si>
  <si>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</si>
  <si>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</si>
  <si>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</si>
  <si>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</si>
  <si>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</si>
  <si>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</si>
  <si>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</si>
  <si>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</si>
  <si>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</si>
  <si>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</si>
  <si>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</si>
  <si>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</si>
  <si>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</si>
  <si>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</si>
  <si>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</si>
  <si>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</si>
  <si>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</si>
  <si>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</si>
  <si>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</si>
  <si>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</si>
  <si>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</si>
  <si>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</si>
  <si>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</si>
  <si>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</si>
  <si>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</si>
  <si>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</si>
  <si>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</si>
  <si>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</si>
  <si>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</si>
  <si>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</si>
  <si>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</si>
  <si>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</si>
  <si>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</si>
  <si>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</si>
  <si>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</si>
  <si>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</si>
  <si>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</si>
  <si>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</si>
  <si>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</si>
  <si>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</si>
  <si>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</si>
  <si>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</si>
  <si>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</si>
  <si>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</si>
  <si>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</si>
  <si>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</si>
  <si>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</si>
  <si>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</si>
  <si>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</si>
  <si>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</si>
  <si>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</si>
  <si>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</si>
  <si>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</si>
  <si>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</si>
  <si>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</si>
  <si>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</si>
  <si>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</si>
  <si>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</si>
  <si>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</si>
  <si>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</si>
  <si>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</si>
  <si>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</si>
  <si>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</si>
  <si>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</si>
  <si>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</si>
  <si>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</si>
  <si>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</si>
  <si>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</si>
  <si>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</si>
  <si>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</si>
  <si>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</si>
  <si>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</si>
  <si>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</si>
  <si>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</si>
  <si>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</si>
  <si>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</si>
  <si>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</si>
  <si>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</si>
  <si>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</si>
  <si>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</si>
  <si>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</si>
  <si>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</si>
  <si>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</si>
  <si>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</si>
  <si>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</si>
  <si>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</si>
  <si>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</si>
  <si>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</si>
  <si>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</si>
  <si>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</si>
  <si>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</si>
  <si>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</si>
  <si>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</si>
  <si>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</si>
  <si>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</si>
  <si>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</si>
  <si>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</si>
  <si>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</si>
  <si>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</si>
  <si>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</si>
  <si>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</si>
  <si>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</si>
  <si>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</si>
  <si>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</si>
  <si>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</si>
  <si>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</si>
  <si>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</si>
  <si>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</si>
  <si>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</si>
  <si>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</si>
  <si>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</si>
  <si>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</si>
  <si>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</si>
  <si>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</si>
  <si>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</si>
  <si>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</si>
  <si>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</si>
  <si>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</si>
  <si>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</si>
  <si>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</si>
  <si>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</si>
  <si>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</si>
  <si>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</si>
  <si>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</si>
  <si>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</si>
  <si>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</si>
  <si>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</si>
  <si>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</si>
  <si>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</si>
  <si>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</si>
  <si>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</si>
  <si>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</si>
  <si>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</si>
  <si>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</si>
  <si>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</si>
  <si>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</si>
  <si>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</si>
  <si>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</si>
  <si>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</si>
  <si>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</si>
  <si>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</si>
  <si>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</si>
  <si>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</si>
  <si>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</si>
  <si>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</si>
  <si>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</si>
  <si>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</si>
  <si>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</si>
  <si>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</si>
  <si>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</si>
  <si>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</si>
  <si>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</si>
  <si>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</si>
  <si>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</si>
  <si>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</si>
  <si>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</si>
  <si>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</si>
  <si>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</si>
  <si>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</si>
  <si>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</si>
  <si>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</si>
  <si>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</si>
  <si>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</si>
  <si>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</si>
  <si>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</si>
  <si>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</si>
  <si>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</si>
  <si>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</si>
  <si>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</si>
  <si>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</si>
  <si>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</si>
  <si>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</si>
  <si>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</si>
  <si>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</si>
  <si>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</si>
  <si>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</si>
  <si>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</si>
  <si>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</si>
  <si>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</si>
  <si>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</si>
  <si>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</si>
  <si>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</si>
  <si>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</si>
  <si>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</si>
  <si>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</si>
  <si>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</si>
  <si>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</si>
  <si>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</si>
  <si>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</si>
  <si>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</si>
  <si>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</si>
  <si>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</si>
  <si>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</si>
  <si>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</si>
  <si>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</si>
  <si>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</si>
  <si>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</si>
  <si>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</si>
  <si>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</si>
  <si>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</si>
  <si>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</si>
  <si>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</si>
  <si>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</si>
  <si>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</si>
  <si>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</si>
  <si>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</si>
  <si>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</si>
  <si>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</si>
  <si>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</si>
  <si>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</si>
  <si>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</si>
  <si>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</si>
  <si>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</si>
  <si>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</si>
  <si>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</si>
  <si>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</si>
  <si>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</si>
  <si>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</si>
  <si>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</si>
  <si>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</si>
  <si>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</si>
  <si>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</si>
  <si>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</si>
  <si>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</si>
  <si>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</si>
  <si>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</si>
  <si>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</si>
  <si>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</si>
  <si>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</si>
  <si>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</si>
  <si>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</si>
  <si>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</si>
  <si>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</si>
  <si>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</si>
  <si>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</si>
  <si>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</si>
  <si>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</si>
  <si>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</si>
  <si>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</si>
  <si>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</si>
  <si>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</si>
  <si>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</si>
  <si>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</si>
  <si>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</si>
  <si>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</si>
  <si>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</si>
  <si>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</si>
  <si>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</si>
  <si>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</si>
  <si>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</si>
  <si>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</si>
  <si>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</si>
  <si>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</si>
  <si>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</si>
  <si>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</si>
  <si>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</si>
  <si>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</si>
  <si>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</si>
  <si>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</si>
  <si>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</si>
  <si>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</si>
  <si>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</si>
  <si>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</si>
  <si>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</si>
  <si>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</si>
  <si>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</si>
  <si>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</si>
  <si>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</si>
  <si>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</si>
  <si>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</si>
  <si>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</si>
  <si>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</si>
  <si>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</si>
  <si>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</si>
  <si>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</si>
  <si>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</si>
  <si>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</si>
  <si>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</si>
  <si>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</si>
  <si>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</si>
  <si>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</si>
  <si>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</si>
  <si>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</si>
  <si>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</si>
  <si>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</si>
  <si>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</si>
  <si>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</si>
  <si>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</si>
  <si>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</si>
  <si>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</si>
  <si>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</si>
  <si>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</si>
  <si>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</si>
  <si>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</si>
  <si>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</si>
  <si>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</si>
  <si>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</si>
  <si>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</si>
  <si>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</si>
  <si>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</si>
  <si>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</si>
  <si>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</si>
  <si>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</si>
  <si>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</si>
  <si>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</si>
  <si>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</si>
  <si>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</si>
  <si>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</si>
  <si>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</si>
  <si>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</si>
  <si>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</si>
  <si>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</si>
  <si>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</si>
  <si>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</si>
  <si>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</si>
  <si>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</si>
  <si>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</si>
  <si>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</si>
  <si>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</si>
  <si>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</si>
  <si>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</si>
  <si>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</si>
  <si>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</si>
  <si>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</si>
  <si>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</si>
  <si>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</si>
  <si>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</si>
  <si>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</si>
  <si>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</si>
  <si>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</si>
  <si>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</si>
  <si>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</si>
  <si>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</si>
  <si>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</si>
  <si>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</si>
  <si>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</si>
  <si>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</si>
  <si>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</si>
  <si>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</si>
  <si>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</si>
  <si>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</si>
  <si>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</si>
  <si>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</si>
  <si>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</si>
  <si>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</si>
  <si>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</si>
  <si>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</si>
  <si>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</si>
  <si>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</si>
  <si>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</si>
  <si>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</si>
  <si>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</si>
  <si>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</si>
  <si>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</si>
  <si>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</si>
  <si>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</si>
  <si>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</si>
  <si>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</si>
  <si>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</si>
  <si>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</si>
  <si>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</si>
  <si>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</si>
  <si>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</si>
  <si>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</si>
  <si>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</si>
  <si>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</si>
  <si>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</si>
  <si>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</si>
  <si>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</si>
  <si>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</si>
  <si>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</si>
  <si>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</si>
  <si>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</si>
  <si>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</si>
  <si>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</si>
  <si>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</si>
  <si>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</si>
  <si>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</si>
  <si>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</si>
  <si>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</si>
  <si>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</si>
  <si>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</si>
  <si>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</si>
  <si>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</si>
  <si>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</si>
  <si>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</si>
  <si>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</si>
  <si>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</si>
  <si>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</si>
  <si>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</si>
  <si>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</si>
  <si>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</si>
  <si>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</si>
  <si>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</si>
  <si>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</si>
  <si>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</si>
  <si>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</si>
  <si>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</si>
  <si>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</si>
  <si>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</si>
  <si>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 xml:space="preserve">     重点企业贷款贴息</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</si>
  <si>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</si>
  <si>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</si>
  <si>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</si>
  <si>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</si>
  <si>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</si>
  <si>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</si>
  <si>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</si>
  <si>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</si>
  <si>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</si>
  <si>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</si>
  <si>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</si>
  <si>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</si>
  <si>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</si>
  <si>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</si>
  <si>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</si>
  <si>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</si>
  <si>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</si>
  <si>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</si>
  <si>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</si>
  <si>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</si>
  <si>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</si>
  <si>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</si>
  <si>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</si>
  <si>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</si>
  <si>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</si>
  <si>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</si>
  <si>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</si>
  <si>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</si>
  <si>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</si>
  <si>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</si>
  <si>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</si>
  <si>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</si>
  <si>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</si>
  <si>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</si>
  <si>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</si>
  <si>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</si>
  <si>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</si>
  <si>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</si>
  <si>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</si>
  <si>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</si>
  <si>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</si>
  <si>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</si>
  <si>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</si>
  <si>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</si>
  <si>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</si>
  <si>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</si>
  <si>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</si>
  <si>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</si>
  <si>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</si>
  <si>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</si>
  <si>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</si>
  <si>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</si>
  <si>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</si>
  <si>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</si>
  <si>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</si>
  <si>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</si>
  <si>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</si>
  <si>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</si>
  <si>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</si>
  <si>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</si>
  <si>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</si>
  <si>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</si>
  <si>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</si>
  <si>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</si>
  <si>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</si>
  <si>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</si>
  <si>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</si>
  <si>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</si>
  <si>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</si>
  <si>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</si>
  <si>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</si>
  <si>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</si>
  <si>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</si>
  <si>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</si>
  <si>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</si>
  <si>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</si>
  <si>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</si>
  <si>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</si>
  <si>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</si>
  <si>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</si>
  <si>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</si>
  <si>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</si>
  <si>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</si>
  <si>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</si>
  <si>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</si>
  <si>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</si>
  <si>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</si>
  <si>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</si>
  <si>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</si>
  <si>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</si>
  <si>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</si>
  <si>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</si>
  <si>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</si>
  <si>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</si>
  <si>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</si>
  <si>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</si>
  <si>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</si>
  <si>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</si>
  <si>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</si>
  <si>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</si>
  <si>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</si>
  <si>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</si>
  <si>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</si>
  <si>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</si>
  <si>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</si>
  <si>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</si>
  <si>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</si>
  <si>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</si>
  <si>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</si>
  <si>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</si>
  <si>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</si>
  <si>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</si>
  <si>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</si>
  <si>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</si>
  <si>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</si>
  <si>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</si>
  <si>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</si>
  <si>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</si>
  <si>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</si>
  <si>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</si>
  <si>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</si>
  <si>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</si>
  <si>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</si>
  <si>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</si>
  <si>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</si>
  <si>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</si>
  <si>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</si>
  <si>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</si>
  <si>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</si>
  <si>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</si>
  <si>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</si>
  <si>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</si>
  <si>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</si>
  <si>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</si>
  <si>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</si>
  <si>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</si>
  <si>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</si>
  <si>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</si>
  <si>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</si>
  <si>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</si>
  <si>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</si>
  <si>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</si>
  <si>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</si>
  <si>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</si>
  <si>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</si>
  <si>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</si>
  <si>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</si>
  <si>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</si>
  <si>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</si>
  <si>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</si>
  <si>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</si>
  <si>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</si>
  <si>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</si>
  <si>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</si>
  <si>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</si>
  <si>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</si>
  <si>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</si>
  <si>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</si>
  <si>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</si>
  <si>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</si>
  <si>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</si>
  <si>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</si>
  <si>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</si>
  <si>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</si>
  <si>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</si>
  <si>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</si>
  <si>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</si>
  <si>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</si>
  <si>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</si>
  <si>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备注：调整预算数为经法定程序调整和依照《预算法》规定调剂的预算数之和。</t>
  </si>
  <si>
    <t>科目编码</t>
  </si>
  <si>
    <t>科目名称</t>
  </si>
  <si>
    <t>2021年实际决算数</t>
  </si>
  <si>
    <t>预算数</t>
  </si>
  <si>
    <t>调整预算数</t>
  </si>
  <si>
    <t>预算调剂</t>
  </si>
  <si>
    <t>变动预算数</t>
  </si>
  <si>
    <t>决算数为变动预算数的％</t>
  </si>
  <si>
    <t>决算数为上年决算数的％</t>
  </si>
  <si>
    <t>2022年结余</t>
  </si>
  <si>
    <t xml:space="preserve">      专项业务及机关事务管理</t>
  </si>
  <si>
    <t xml:space="preserve">      税收业务</t>
  </si>
  <si>
    <t xml:space="preserve">      知识产权战略和规划</t>
  </si>
  <si>
    <t xml:space="preserve">      国际合作与交流</t>
  </si>
  <si>
    <t xml:space="preserve">    军费</t>
  </si>
  <si>
    <t xml:space="preserve">      其他军费支出</t>
  </si>
  <si>
    <t xml:space="preserve">      律师管理</t>
  </si>
  <si>
    <t xml:space="preserve">      公共法律服务</t>
  </si>
  <si>
    <t xml:space="preserve">      法治建设</t>
  </si>
  <si>
    <t xml:space="preserve">      罪犯生活及医疗卫生</t>
  </si>
  <si>
    <t xml:space="preserve">      监狱业务及罪犯改造</t>
  </si>
  <si>
    <t xml:space="preserve">      国家司法救助支出</t>
  </si>
  <si>
    <t xml:space="preserve">      实验室及相关设施</t>
  </si>
  <si>
    <t xml:space="preserve">      科技人才队伍建设</t>
  </si>
  <si>
    <t xml:space="preserve">      共性技术研究与开发</t>
  </si>
  <si>
    <t xml:space="preserve">      传输发射</t>
  </si>
  <si>
    <t xml:space="preserve">      对机关事业单位职业年金的补助</t>
  </si>
  <si>
    <t xml:space="preserve">      促进创业补贴</t>
  </si>
  <si>
    <t xml:space="preserve">      光荣院</t>
  </si>
  <si>
    <t xml:space="preserve">      烈士纪念设施管理维护</t>
  </si>
  <si>
    <t xml:space="preserve">      残疾人就业</t>
  </si>
  <si>
    <t xml:space="preserve">      军供保障</t>
  </si>
  <si>
    <t xml:space="preserve">      优抚医院</t>
  </si>
  <si>
    <t xml:space="preserve">      草原生态修复治理</t>
  </si>
  <si>
    <t xml:space="preserve">      自然保护地</t>
  </si>
  <si>
    <t xml:space="preserve">      渔业发展</t>
  </si>
  <si>
    <t xml:space="preserve">    巩固脱贫衔接乡村振兴</t>
  </si>
  <si>
    <t xml:space="preserve">      贷款奖补和贴息</t>
  </si>
  <si>
    <t xml:space="preserve">      其他巩固脱贫衔接乡村振兴支出</t>
  </si>
  <si>
    <t xml:space="preserve">      对村级公益事业建设的补助</t>
  </si>
  <si>
    <t xml:space="preserve">      创业担保贷款贴息及奖补</t>
  </si>
  <si>
    <t xml:space="preserve">      无线电及信息通信监管</t>
  </si>
  <si>
    <t xml:space="preserve">      工程建设及运行维护</t>
  </si>
  <si>
    <t xml:space="preserve">      减免房租补贴</t>
  </si>
  <si>
    <t xml:space="preserve">      重点企业贷款贴息</t>
  </si>
  <si>
    <t xml:space="preserve">    文化旅游体育与传媒</t>
  </si>
  <si>
    <t xml:space="preserve">    卫生健康</t>
  </si>
  <si>
    <t xml:space="preserve">    粮油物资事务</t>
  </si>
  <si>
    <t xml:space="preserve">      财务和审计支出</t>
  </si>
  <si>
    <t xml:space="preserve">      信息统计</t>
  </si>
  <si>
    <t xml:space="preserve">      设施安全</t>
  </si>
  <si>
    <t xml:space="preserve">      物资保管保养</t>
  </si>
  <si>
    <t xml:space="preserve">      其他粮油物资事务支出</t>
  </si>
  <si>
    <t xml:space="preserve">      成品油储备</t>
  </si>
  <si>
    <t xml:space="preserve">      应急物资储备</t>
  </si>
  <si>
    <t xml:space="preserve">    消防救援事务</t>
  </si>
  <si>
    <t xml:space="preserve">      其他消防救援事务支出</t>
  </si>
  <si>
    <t xml:space="preserve">    矿山安全</t>
  </si>
  <si>
    <t xml:space="preserve">      矿山安全监察事务</t>
  </si>
  <si>
    <t xml:space="preserve">      矿山应急救援事务</t>
  </si>
  <si>
    <t xml:space="preserve">      其他矿山安全支出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</si>
  <si>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</si>
  <si>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</si>
  <si>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</si>
  <si>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</si>
  <si>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备注：全年预算数包含经法定程序的调整预算数和依照《中华人民共和国预算法》规定进行的预算调剂数。</t>
  </si>
  <si>
    <t>附件4</t>
  </si>
  <si>
    <t>2022年区本级一般公共预算(基本)支出决算表</t>
  </si>
  <si>
    <t>（按经济分类科目）</t>
  </si>
  <si>
    <t>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</si>
  <si>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</si>
  <si>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</si>
  <si>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</si>
  <si>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</si>
  <si>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</si>
  <si>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</si>
  <si>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</si>
  <si>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</si>
  <si>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</si>
  <si>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</si>
  <si>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</si>
  <si>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</si>
  <si>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</si>
  <si>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</si>
  <si>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</si>
  <si>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</si>
  <si>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</si>
  <si>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</si>
  <si>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</si>
  <si>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</si>
  <si>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</si>
  <si>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</si>
  <si>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</si>
  <si>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</si>
  <si>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</si>
  <si>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</si>
  <si>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</si>
  <si>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</si>
  <si>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</si>
  <si>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</si>
  <si>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</si>
  <si>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</si>
  <si>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</si>
  <si>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</si>
  <si>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</si>
  <si>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</si>
  <si>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</si>
  <si>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</si>
  <si>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</si>
  <si>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</si>
  <si>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</si>
  <si>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</si>
  <si>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</si>
  <si>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</si>
  <si>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</si>
  <si>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</si>
  <si>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</si>
  <si>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</si>
  <si>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</si>
  <si>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</si>
  <si>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</si>
  <si>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</si>
  <si>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</si>
  <si>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</si>
  <si>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</si>
  <si>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</si>
  <si>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</si>
  <si>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r>
      <rPr>
        <sz val="12"/>
        <rFont val="Times New Roman"/>
        <charset val="134"/>
      </rPr>
      <t xml:space="preserve"> </t>
    </r>
    <r>
      <rPr>
        <sz val="12"/>
        <rFont val="宋体"/>
        <charset val="134"/>
      </rPr>
      <t>附件</t>
    </r>
    <r>
      <rPr>
        <sz val="12"/>
        <rFont val="Times New Roman"/>
        <charset val="134"/>
      </rPr>
      <t>5</t>
    </r>
  </si>
  <si>
    <t>璧山区2022年区本级政府性基金预算收入决算情况表</t>
  </si>
  <si>
    <t>2021年
决算数</t>
  </si>
  <si>
    <t>备 注</t>
  </si>
  <si>
    <t>一、本级收入</t>
  </si>
  <si>
    <t>城市建设配套费收入</t>
  </si>
  <si>
    <t>城镇公用事业附加收入</t>
  </si>
  <si>
    <t>国有土地收益基金收入</t>
  </si>
  <si>
    <t>农业土地开发资金收入</t>
  </si>
  <si>
    <t>国有土地使用权出让收入</t>
  </si>
  <si>
    <t>其它政府性基金收入</t>
  </si>
  <si>
    <t>城市污水处理费</t>
  </si>
  <si>
    <t>二、上级补助收入</t>
  </si>
  <si>
    <t>其中：抗疫特别国债</t>
  </si>
  <si>
    <t>三、调入资金</t>
  </si>
  <si>
    <t>五、债务转贷收入</t>
  </si>
  <si>
    <t>六、上年结余收入</t>
  </si>
  <si>
    <r>
      <rPr>
        <b/>
        <sz val="12"/>
        <rFont val="方正黑体_GBK"/>
        <charset val="134"/>
      </rPr>
      <t>收</t>
    </r>
    <r>
      <rPr>
        <b/>
        <sz val="12"/>
        <rFont val="Times New Roman"/>
        <charset val="134"/>
      </rPr>
      <t xml:space="preserve">  </t>
    </r>
    <r>
      <rPr>
        <b/>
        <sz val="12"/>
        <rFont val="方正黑体_GBK"/>
        <charset val="134"/>
      </rPr>
      <t>入</t>
    </r>
    <r>
      <rPr>
        <b/>
        <sz val="12"/>
        <rFont val="Times New Roman"/>
        <charset val="134"/>
      </rPr>
      <t xml:space="preserve">  </t>
    </r>
    <r>
      <rPr>
        <b/>
        <sz val="12"/>
        <rFont val="方正黑体_GBK"/>
        <charset val="134"/>
      </rPr>
      <t>总</t>
    </r>
    <r>
      <rPr>
        <b/>
        <sz val="12"/>
        <rFont val="Times New Roman"/>
        <charset val="134"/>
      </rPr>
      <t xml:space="preserve">  </t>
    </r>
    <r>
      <rPr>
        <b/>
        <sz val="12"/>
        <rFont val="方正黑体_GBK"/>
        <charset val="134"/>
      </rPr>
      <t>计</t>
    </r>
  </si>
  <si>
    <r>
      <rPr>
        <sz val="12"/>
        <rFont val="Times New Roman"/>
        <charset val="134"/>
      </rPr>
      <t xml:space="preserve"> </t>
    </r>
    <r>
      <rPr>
        <sz val="12"/>
        <rFont val="宋体"/>
        <charset val="134"/>
      </rPr>
      <t>附件</t>
    </r>
    <r>
      <rPr>
        <sz val="12"/>
        <rFont val="Times New Roman"/>
        <charset val="134"/>
      </rPr>
      <t>6</t>
    </r>
  </si>
  <si>
    <t>璧山区2022年区本级政府性基金预算支出决算情况表</t>
  </si>
  <si>
    <t>一、本级支出</t>
  </si>
  <si>
    <t xml:space="preserve"> 旅游发展基金支出</t>
  </si>
  <si>
    <t>大中型水库移民后期扶持基金支出</t>
  </si>
  <si>
    <t>小型水库移民扶持基金支出</t>
  </si>
  <si>
    <t>国有土地使用权出让收入安排的支出</t>
  </si>
  <si>
    <t>城市基础设施配套费支出</t>
  </si>
  <si>
    <t>国有土地收益基金支出</t>
  </si>
  <si>
    <t>农业土地开发资金支出</t>
  </si>
  <si>
    <r>
      <rPr>
        <b/>
        <sz val="12"/>
        <rFont val="Times New Roman"/>
        <charset val="134"/>
      </rPr>
      <t xml:space="preserve">       </t>
    </r>
    <r>
      <rPr>
        <b/>
        <sz val="12"/>
        <rFont val="方正仿宋_GBK"/>
        <charset val="134"/>
      </rPr>
      <t>污水处理费安排的支出</t>
    </r>
  </si>
  <si>
    <t xml:space="preserve">  农林水事务</t>
  </si>
  <si>
    <t xml:space="preserve">  资源勘探电力信息等支出</t>
  </si>
  <si>
    <t>其他农网还贷资金支出</t>
  </si>
  <si>
    <t>其他政府性基金支出</t>
  </si>
  <si>
    <t>彩票发行销售机构业务费安排的支出</t>
  </si>
  <si>
    <t>彩票公益金安排的支出</t>
  </si>
  <si>
    <t xml:space="preserve">  债务发行费支出</t>
  </si>
  <si>
    <t xml:space="preserve">  抗疫特别国债安排的支出</t>
  </si>
  <si>
    <t>二、债务还本支出</t>
  </si>
  <si>
    <t>三、专项上解</t>
  </si>
  <si>
    <t>四、补助乡镇支出</t>
  </si>
  <si>
    <t>五、调出资金</t>
  </si>
  <si>
    <t>六、结转下年使用</t>
  </si>
  <si>
    <t xml:space="preserve"> 附件7</t>
  </si>
  <si>
    <t>政府性基金预算支出合计</t>
  </si>
  <si>
    <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</si>
  <si>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</si>
  <si>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</si>
  <si>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</si>
  <si>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</si>
  <si>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</si>
  <si>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</si>
  <si>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</si>
  <si>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</si>
  <si>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</si>
  <si>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</si>
  <si>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</si>
  <si>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</si>
  <si>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</si>
  <si>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</si>
  <si>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</si>
  <si>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</si>
  <si>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</si>
  <si>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</si>
  <si>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</si>
  <si>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</si>
  <si>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</si>
  <si>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</si>
  <si>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</si>
  <si>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</si>
  <si>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</si>
  <si>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</si>
  <si>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</si>
  <si>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</si>
  <si>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</si>
  <si>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</si>
  <si>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</si>
  <si>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</si>
  <si>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</si>
  <si>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</si>
  <si>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</si>
  <si>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</si>
  <si>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</si>
  <si>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</si>
  <si>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</si>
  <si>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</si>
  <si>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</si>
  <si>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</si>
  <si>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</si>
  <si>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</si>
  <si>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</si>
  <si>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</si>
  <si>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</si>
  <si>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</si>
  <si>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</si>
  <si>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</si>
  <si>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</si>
  <si>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</si>
  <si>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</si>
  <si>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</si>
  <si>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</si>
  <si>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</si>
  <si>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</si>
  <si>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</si>
  <si>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</si>
  <si>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</si>
  <si>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</si>
  <si>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</si>
  <si>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</si>
  <si>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</si>
  <si>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</si>
  <si>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</si>
  <si>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</si>
  <si>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</si>
  <si>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</si>
  <si>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</si>
  <si>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</si>
  <si>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</si>
  <si>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</si>
  <si>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</si>
  <si>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</si>
  <si>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</si>
  <si>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</si>
  <si>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</si>
  <si>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</si>
  <si>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</si>
  <si>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</si>
  <si>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</si>
  <si>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</si>
  <si>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</si>
  <si>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</si>
  <si>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</si>
  <si>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</si>
  <si>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</si>
  <si>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</si>
  <si>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</si>
  <si>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</si>
  <si>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</si>
  <si>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</si>
  <si>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</si>
  <si>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</si>
  <si>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</si>
  <si>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</si>
  <si>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</si>
  <si>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</si>
  <si>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</si>
  <si>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</si>
  <si>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</si>
  <si>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</si>
  <si>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</si>
  <si>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</si>
  <si>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</si>
  <si>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</si>
  <si>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</si>
  <si>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</si>
  <si>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</si>
  <si>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</si>
  <si>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</si>
  <si>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</si>
  <si>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</si>
  <si>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</si>
  <si>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</si>
  <si>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</si>
  <si>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</si>
  <si>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</si>
  <si>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</si>
  <si>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</si>
  <si>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</si>
  <si>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</si>
  <si>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</si>
  <si>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</si>
  <si>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</si>
  <si>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</si>
  <si>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</si>
  <si>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</si>
  <si>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</si>
  <si>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</si>
  <si>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</si>
  <si>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</si>
  <si>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</si>
  <si>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</si>
  <si>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</si>
  <si>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</si>
  <si>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</si>
  <si>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</si>
  <si>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</si>
  <si>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</si>
  <si>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</si>
  <si>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</si>
  <si>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</si>
  <si>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</si>
  <si>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</si>
  <si>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</si>
  <si>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</si>
  <si>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</si>
  <si>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</si>
  <si>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</si>
  <si>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</si>
  <si>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</si>
  <si>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</si>
  <si>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</si>
  <si>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</si>
  <si>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</si>
  <si>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</si>
  <si>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</si>
  <si>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</si>
  <si>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</si>
  <si>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</si>
  <si>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</si>
  <si>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</si>
  <si>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</si>
  <si>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</si>
  <si>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</si>
  <si>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</si>
  <si>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</si>
  <si>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</si>
  <si>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</si>
  <si>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</si>
  <si>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</si>
  <si>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</si>
  <si>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</si>
  <si>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</si>
  <si>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</si>
  <si>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</si>
  <si>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</si>
  <si>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</si>
  <si>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</si>
  <si>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</si>
  <si>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</si>
  <si>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</si>
  <si>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</si>
  <si>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</si>
  <si>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</si>
  <si>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</si>
  <si>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</si>
  <si>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</si>
  <si>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</si>
  <si>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</si>
  <si>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</si>
  <si>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</si>
  <si>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</si>
  <si>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</si>
  <si>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</si>
  <si>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</si>
  <si>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</si>
  <si>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</si>
  <si>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</si>
  <si>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</si>
  <si>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</si>
  <si>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</si>
  <si>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</si>
  <si>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</si>
  <si>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</si>
  <si>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</si>
  <si>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</si>
  <si>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</si>
  <si>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</si>
  <si>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r>
      <rPr>
        <sz val="12"/>
        <rFont val="Times New Roman"/>
        <charset val="134"/>
      </rPr>
      <t xml:space="preserve"> </t>
    </r>
    <r>
      <rPr>
        <sz val="12"/>
        <rFont val="宋体"/>
        <charset val="134"/>
      </rPr>
      <t>附件</t>
    </r>
    <r>
      <rPr>
        <sz val="12"/>
        <rFont val="Times New Roman"/>
        <charset val="134"/>
      </rPr>
      <t>8</t>
    </r>
  </si>
  <si>
    <t>璧山区2022年区本级国有资金经营预算收入决算情况表</t>
  </si>
  <si>
    <t>本级收入合计</t>
  </si>
  <si>
    <t>一、利润收入</t>
  </si>
  <si>
    <t>二、股利、股息收入</t>
  </si>
  <si>
    <t>三、产权转让收入</t>
  </si>
  <si>
    <t>四、清算收入</t>
  </si>
  <si>
    <t>五、其他国有资本经营预算收入</t>
  </si>
  <si>
    <t>转移性收入合计</t>
  </si>
  <si>
    <t>一、上级补助收入</t>
  </si>
  <si>
    <t>二、上年结转</t>
  </si>
  <si>
    <r>
      <rPr>
        <sz val="12"/>
        <rFont val="Times New Roman"/>
        <charset val="134"/>
      </rPr>
      <t xml:space="preserve"> </t>
    </r>
    <r>
      <rPr>
        <sz val="12"/>
        <rFont val="宋体"/>
        <charset val="134"/>
      </rPr>
      <t>附件</t>
    </r>
    <r>
      <rPr>
        <sz val="12"/>
        <rFont val="Times New Roman"/>
        <charset val="134"/>
      </rPr>
      <t>9</t>
    </r>
  </si>
  <si>
    <t>璧山区2022年区本级国有资金经营预算支出决算情况表</t>
  </si>
  <si>
    <t>本级支出合计</t>
  </si>
  <si>
    <t>一、解决历史遗留问题及改革成本支出</t>
  </si>
  <si>
    <t>二、国有企业资本金注入</t>
  </si>
  <si>
    <t>三、国有企业政策性补贴</t>
  </si>
  <si>
    <t>四、金融国有资本经营预算支出</t>
  </si>
  <si>
    <t>五、其他国有资本经营预算支出</t>
  </si>
  <si>
    <t>转移性支出合计</t>
  </si>
  <si>
    <t>一、调出资金</t>
  </si>
  <si>
    <t>二、补助下级支出</t>
  </si>
  <si>
    <t>三、结转下年</t>
  </si>
  <si>
    <t>附件10</t>
  </si>
  <si>
    <t>璧山区2022年政府债务限额及余额情况表</t>
  </si>
  <si>
    <t>单位：亿元</t>
  </si>
  <si>
    <t>单位</t>
  </si>
  <si>
    <t>2022年政府债务限额</t>
  </si>
  <si>
    <t>2022年政府债务余额</t>
  </si>
  <si>
    <t>一般债务</t>
  </si>
  <si>
    <t>专项债务</t>
  </si>
  <si>
    <t>其中：2023年到期债券</t>
  </si>
  <si>
    <t>璧山区</t>
  </si>
  <si>
    <t>附件11</t>
  </si>
  <si>
    <t>璧山区地方政府债券发行及还本付息情况表</t>
  </si>
  <si>
    <t>项    目</t>
  </si>
  <si>
    <t>区本级</t>
  </si>
  <si>
    <t>一、2022年发行执行数</t>
  </si>
  <si>
    <t>（一）一般债券</t>
  </si>
  <si>
    <t xml:space="preserve">   其中：再融资债券</t>
  </si>
  <si>
    <t>（二）专项债券</t>
  </si>
  <si>
    <t>二、2022年还本支出执行数</t>
  </si>
  <si>
    <t>三、2022年付息支出执行数</t>
  </si>
  <si>
    <t>附件12</t>
  </si>
  <si>
    <t>璧山区2022年（街道）一般公共预算收入决算情况表</t>
  </si>
  <si>
    <t>工商税</t>
  </si>
  <si>
    <t>耕地占用税</t>
  </si>
  <si>
    <t>契税</t>
  </si>
  <si>
    <t>非税收入</t>
  </si>
  <si>
    <t>专项收入</t>
  </si>
  <si>
    <t>行政性收费收入</t>
  </si>
  <si>
    <t>罚没收入</t>
  </si>
  <si>
    <t>国有资本经营收入</t>
  </si>
  <si>
    <t>国有资源（资产）有偿使用收入</t>
  </si>
  <si>
    <t>其他收入</t>
  </si>
  <si>
    <t>一般性转移支付收入</t>
  </si>
  <si>
    <t>专项转移支付补助收入</t>
  </si>
  <si>
    <t>三、调入预算稳定调节基金</t>
  </si>
  <si>
    <t>四、债券转贷收入</t>
  </si>
  <si>
    <t>五、调入资金</t>
  </si>
  <si>
    <t>六、上年结余</t>
  </si>
  <si>
    <t>附件13</t>
  </si>
  <si>
    <t>璧山区2022年（街道）一般公共预算支出决算情况表</t>
  </si>
  <si>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</si>
  <si>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</si>
  <si>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</si>
  <si>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</si>
  <si>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</si>
  <si>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</si>
  <si>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</si>
  <si>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</si>
  <si>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</si>
  <si>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</si>
  <si>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</si>
  <si>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</si>
  <si>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</si>
  <si>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</si>
  <si>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</si>
  <si>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</si>
  <si>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</si>
  <si>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国土海洋气象等支出</t>
  </si>
  <si>
    <t xml:space="preserve"> 住房保障支出</t>
  </si>
  <si>
    <t xml:space="preserve"> 粮油物资储备支出</t>
  </si>
  <si>
    <t xml:space="preserve"> 灾害防治及应急管理支出</t>
  </si>
  <si>
    <t xml:space="preserve"> 预备费</t>
  </si>
  <si>
    <t xml:space="preserve"> 债务付息及发行费支出</t>
  </si>
  <si>
    <t xml:space="preserve"> 其他支出</t>
  </si>
  <si>
    <t>三、债务还本支出</t>
  </si>
  <si>
    <t>四、补充预算稳定调节基金</t>
  </si>
  <si>
    <t>五、年终结余</t>
  </si>
  <si>
    <t xml:space="preserve">    净结余</t>
  </si>
  <si>
    <t xml:space="preserve"> 附件14</t>
  </si>
  <si>
    <t>璧山区2022年（街道）政府性基金预算收入决算情况表</t>
  </si>
  <si>
    <t>一、本年收入</t>
  </si>
  <si>
    <t>散装水泥专项资金收入</t>
  </si>
  <si>
    <t>政府住房基金收入</t>
  </si>
  <si>
    <t>国有土地使用权有偿使用收入</t>
  </si>
  <si>
    <t>四、上年结余</t>
  </si>
  <si>
    <t xml:space="preserve"> 附件15</t>
  </si>
  <si>
    <t>璧山区2022年（街道）政府性基金预算支出决算情况表</t>
  </si>
  <si>
    <t>一、本年支出</t>
  </si>
  <si>
    <t>政府住房基金支出</t>
  </si>
  <si>
    <t>城镇公用事业附加支出</t>
  </si>
  <si>
    <t>污水处理设施建设和运营支出</t>
  </si>
  <si>
    <t>散装水泥专项资金支出</t>
  </si>
  <si>
    <t>二、专项上解</t>
  </si>
  <si>
    <t>三、调出资金</t>
  </si>
  <si>
    <t>四、结转下年使用</t>
  </si>
  <si>
    <t>2020年璧山区一般公共预算(基本)支出决算经济分类录入表</t>
  </si>
  <si>
    <t>录入04表</t>
  </si>
  <si>
    <t>单位:万元</t>
  </si>
  <si>
    <t>一般公共预算支出</t>
  </si>
  <si>
    <t>一般公共预算基本支出</t>
  </si>
  <si>
    <t>财政拨款列支数</t>
  </si>
  <si>
    <t>财政权责发生制列支数</t>
  </si>
  <si>
    <t>街镇合计基本支出</t>
  </si>
  <si>
    <t>区本级基本支出</t>
  </si>
  <si>
    <t xml:space="preserve"> 附件16</t>
  </si>
  <si>
    <t>璧山区2022年预备费使用明细表</t>
  </si>
  <si>
    <t>日期</t>
  </si>
  <si>
    <t>单号</t>
  </si>
  <si>
    <t>预算单位</t>
  </si>
  <si>
    <t>文号</t>
  </si>
  <si>
    <t>摘  要</t>
  </si>
  <si>
    <t xml:space="preserve"> 科目</t>
  </si>
  <si>
    <t>执行合计</t>
  </si>
  <si>
    <t>500120221229000005524</t>
  </si>
  <si>
    <t>146001-重庆市璧山区卫生健康委员会（本级）</t>
  </si>
  <si>
    <t>璧财文〔2022〕34号</t>
  </si>
  <si>
    <t>安排区新冠疫情防控经费</t>
  </si>
  <si>
    <t>2100410-突发公共卫生事件应急处理</t>
  </si>
  <si>
    <t>122001-重庆市璧山区应急管理局（本级）</t>
  </si>
  <si>
    <t>117001-重庆市璧山区商务委员会（本级）</t>
  </si>
  <si>
    <t>500120221229000005787</t>
  </si>
  <si>
    <t>璧财社便〔2022〕39号</t>
  </si>
  <si>
    <t>安排采购核酸移动检测方舱所需经费</t>
  </si>
  <si>
    <t>500120221229000005788</t>
  </si>
  <si>
    <t>129001-重庆市璧山区公安局（本级）</t>
  </si>
  <si>
    <t>璧财行审〔2022〕68号</t>
  </si>
  <si>
    <t>安排公安局购置“三公（工）”流调溯源专班办公设备经费</t>
  </si>
  <si>
    <t>500120221229000005847</t>
  </si>
  <si>
    <t>146008-重庆市璧山区第二人民医院</t>
  </si>
  <si>
    <t>璧财社〔2022〕51号</t>
  </si>
  <si>
    <t>璧财社便〔2022〕43号：安排第二人民医院方舱式PCR实验室经费</t>
  </si>
  <si>
    <t>500120221229000005926</t>
  </si>
  <si>
    <t>璧财社〔2022〕59号</t>
  </si>
  <si>
    <t>璧财社便〔2022〕48号：安排商务委戴斯酒店集中医学观察点2022年5月食宿经费</t>
  </si>
  <si>
    <t>500120221229000005927</t>
  </si>
  <si>
    <t>146004-重庆市璧山区疾病预防控制中心</t>
  </si>
  <si>
    <t>璧财社〔2022〕60号</t>
  </si>
  <si>
    <t>璧财社便〔2022〕51号：安排采购新冠肺炎疫情防控医疗防护物资经费</t>
  </si>
  <si>
    <t>500120221229000005937</t>
  </si>
  <si>
    <t>璧财社〔2022〕66号</t>
  </si>
  <si>
    <t>璧财社便〔2022〕52号：安排民生酒店等集中医学观察点食宿及相关费用</t>
  </si>
  <si>
    <t>500120221229000005993</t>
  </si>
  <si>
    <t>146005-重庆市璧山区人民医院</t>
  </si>
  <si>
    <t>璧财社〔2022〕82号</t>
  </si>
  <si>
    <t>璧财社便〔2022〕55号：安排人民医院发热门诊建设相关经费</t>
  </si>
  <si>
    <t>500120221229000006016</t>
  </si>
  <si>
    <t>璧财社〔2022〕87号</t>
  </si>
  <si>
    <t>安排戴斯酒店、七天酒店、西岸酒店等医学观察点隔离人员食宿及相关经费</t>
  </si>
  <si>
    <t>500120221229000006085</t>
  </si>
  <si>
    <t>璧财社〔2022〕98号</t>
  </si>
  <si>
    <t>璧财社便〔2022〕64号：安排戴斯酒店、中交隔离点、福康养老公寓和林园宾馆集中医学观察点食宿经费</t>
  </si>
  <si>
    <t>500120221229000006128</t>
  </si>
  <si>
    <t>102001-重庆市璧山区人民政府办公室（本级）</t>
  </si>
  <si>
    <t>璧财行审〔2022〕113号</t>
  </si>
  <si>
    <t>安排府办购置人防应急战备物资所需经费</t>
  </si>
  <si>
    <t>2030603-人民防空</t>
  </si>
  <si>
    <t>500120221229000006133</t>
  </si>
  <si>
    <t>璧财社〔2022〕102号</t>
  </si>
  <si>
    <t>璧财社便〔2022〕69号：安排戴斯、中交、能建、五冶、交职校医学观察点隔离人员食宿等费用</t>
  </si>
  <si>
    <t>500120221229000006163</t>
  </si>
  <si>
    <t>璧财社〔2022〕110号</t>
  </si>
  <si>
    <t>璧财社便〔2022〕76号：安排“8.26”本土疫情处置支援人员后勤保障经费</t>
  </si>
  <si>
    <t>500120221229000006166</t>
  </si>
  <si>
    <t>154001-重庆市璧山区交通局（本级）</t>
  </si>
  <si>
    <t>璧财建〔2022〕792号</t>
  </si>
  <si>
    <t>璧财建审〔2022〕674号：安排上海来璧返璧人员转运费</t>
  </si>
  <si>
    <t>500120221229000006169</t>
  </si>
  <si>
    <t>璧财行审〔2022〕128号</t>
  </si>
  <si>
    <t>安排森林灭火救援工作所需经费</t>
  </si>
  <si>
    <t>2240602-森林草原防灾减灾</t>
  </si>
  <si>
    <t>500120221229000006193</t>
  </si>
  <si>
    <t>璧财社〔2022〕115号</t>
  </si>
  <si>
    <t>璧财社便〔2022〕80、81号：安排疫情防控医护工作人员民生酒店集中隔离经费</t>
  </si>
  <si>
    <t>500120221229000006192</t>
  </si>
  <si>
    <t>148001-重庆市璧山区生态环境局（本级）</t>
  </si>
  <si>
    <t>璧财建〔2022〕797号</t>
  </si>
  <si>
    <t>璧财建审〔2022〕695号：安排新冠疫情医疗废物及废水转运处置资金</t>
  </si>
  <si>
    <t>500120221229000006202</t>
  </si>
  <si>
    <t>璧财社〔2022〕116号</t>
  </si>
  <si>
    <t>璧财社便〔2022〕82号：安排2022年9月戴斯酒店医学观察点隔离人员食宿及相关费用</t>
  </si>
  <si>
    <t>500120221229000006218</t>
  </si>
  <si>
    <t>璧财行审〔2022〕141号</t>
  </si>
  <si>
    <t>安排应急局新冠疫情防控经费（第三次）</t>
  </si>
  <si>
    <t>500120221229000006241</t>
  </si>
  <si>
    <t>璧财社便〔2022〕83号</t>
  </si>
  <si>
    <t>关于紧急安排新冠疫情防控专项经费</t>
  </si>
  <si>
    <t>500120221229000006290</t>
  </si>
  <si>
    <t>璧财经贸审〔2022〕51号</t>
  </si>
  <si>
    <t>安排集中隔离场所医疗废物转运处置费</t>
  </si>
  <si>
    <t>500120221229000006320</t>
  </si>
  <si>
    <t>璧财行审〔2022〕168号</t>
  </si>
  <si>
    <t>安排区府办疫情防控工作领导小组综合办公室工作经费</t>
  </si>
  <si>
    <t>500120221229000006329</t>
  </si>
  <si>
    <t>璧财建审〔2022〕828号</t>
  </si>
  <si>
    <t>安排疫情防控经费</t>
  </si>
  <si>
    <t>152001-重庆市璧山区住房和城乡建设委员会（本级）</t>
  </si>
  <si>
    <t>500120221229000006331</t>
  </si>
  <si>
    <t>璧财行审〔2022〕172号</t>
  </si>
  <si>
    <t>安排应急局新冠疫情防控经费（第四次）</t>
  </si>
  <si>
    <t>附件17</t>
  </si>
  <si>
    <t>璧山区2022年各镇街转移支付明细表</t>
  </si>
  <si>
    <t>街镇</t>
  </si>
  <si>
    <t>上年执行数</t>
  </si>
  <si>
    <t>2022年执行数</t>
  </si>
  <si>
    <t>一般公共财政预算</t>
  </si>
  <si>
    <t>政府性基金预算</t>
  </si>
  <si>
    <t>一般性转移支付</t>
  </si>
  <si>
    <t>专项转移支付</t>
  </si>
  <si>
    <t>一般转移支付占比（%）</t>
  </si>
  <si>
    <t>专项转移支付占比（%）</t>
  </si>
  <si>
    <t>璧城街道</t>
  </si>
  <si>
    <t>璧泉街道</t>
  </si>
  <si>
    <t>青杠街道</t>
  </si>
  <si>
    <t>来凤街道</t>
  </si>
  <si>
    <t>丁家街道</t>
  </si>
  <si>
    <t>大路街道</t>
  </si>
  <si>
    <t>广普镇</t>
  </si>
  <si>
    <t>三合镇</t>
  </si>
  <si>
    <t>正兴镇</t>
  </si>
  <si>
    <t>大兴镇</t>
  </si>
  <si>
    <t>福禄镇</t>
  </si>
  <si>
    <t>河边镇</t>
  </si>
  <si>
    <t>七塘镇</t>
  </si>
  <si>
    <t>八塘镇</t>
  </si>
  <si>
    <t>健龙镇</t>
  </si>
  <si>
    <t>附件18</t>
  </si>
  <si>
    <r>
      <rPr>
        <sz val="12"/>
        <rFont val="宋体"/>
        <charset val="134"/>
      </rPr>
      <t xml:space="preserve">    
                        </t>
    </r>
    <r>
      <rPr>
        <b/>
        <sz val="16"/>
        <rFont val="宋体"/>
        <charset val="134"/>
      </rPr>
      <t xml:space="preserve">璧山区区本级2022年“三公”经费支出
</t>
    </r>
    <r>
      <rPr>
        <sz val="12"/>
        <rFont val="宋体"/>
        <charset val="134"/>
      </rPr>
      <t xml:space="preserve">
    2022年，区本级“三公”经费财政拨款支出合计3940.11万元（包括基本支出和项目支出安排的经费），其中，因公出国（境）费4.3万元，比上年增长4.3万元。公务用车购置费523.88万元，比上年增长369.71万元，原因：全区公务车已连续3年未进行更新，存在大部分车辆老旧、报废等情况，2022年度全区分批次、分轻重缓急进行了部分单位公务车辆的更新。公务用车运行维护费3013.4万元，比上年增长498.09万元，原因：一是公务车辆老旧情况多，导致公务车辆维修维护费用增加，二是环卫车辆超年限运行，城区环卫作业面积增加，使得运行维护费增加，三是生态环境局因2022年夏季高温天气创新高，持续时间长，增加公务车运行时间，外加协助城市管理局维护城市植被而相应增加运行费用。公务接待费398.53万元，减少94.99万元，原因：贯彻落实中央“厉行节约、反对浪费”和过紧日子要求，从严控制和压缩公务接待费支出。</t>
    </r>
  </si>
  <si>
    <t>璧山区区本级2022年“三公”经费支出表</t>
  </si>
  <si>
    <t>总计</t>
  </si>
  <si>
    <t>因公出国（境）费用</t>
  </si>
  <si>
    <t>公务接待费</t>
  </si>
  <si>
    <t>公务用车购置及运行维护费</t>
  </si>
  <si>
    <t>公务用车运行维护费</t>
  </si>
  <si>
    <t>公务用车购置</t>
  </si>
  <si>
    <t>附件19</t>
  </si>
  <si>
    <t>2022年社保基金收支决算表</t>
  </si>
  <si>
    <t>收入</t>
  </si>
  <si>
    <t>支出</t>
  </si>
  <si>
    <t>备注：社保基金由市级统筹管理，故本表无数据</t>
  </si>
</sst>
</file>

<file path=xl/styles.xml><?xml version="1.0" encoding="utf-8"?>
<styleSheet xmlns="http://schemas.openxmlformats.org/spreadsheetml/2006/main">
  <numFmts count="22">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General;General;&quot;-&quot;"/>
    <numFmt numFmtId="177" formatCode="#,##0.00_ "/>
    <numFmt numFmtId="178" formatCode="#,##0.0_ ;[Red]\-#,##0.0\ "/>
    <numFmt numFmtId="179" formatCode="_(* #,##0.00_);_(* \(#,##0.00\);_(* &quot;-&quot;??_);_(@_)"/>
    <numFmt numFmtId="180" formatCode="#,##0_ "/>
    <numFmt numFmtId="181" formatCode="#,##0_ ;[Red]\-#,##0\ "/>
    <numFmt numFmtId="182" formatCode="_ * #,##0_ ;_ * \-#,##0_ ;_ * &quot;-&quot;??_ ;_ @_ "/>
    <numFmt numFmtId="183" formatCode="0.0_ "/>
    <numFmt numFmtId="184" formatCode="0.0_ ;[Red]\-0.0\ "/>
    <numFmt numFmtId="185" formatCode="yyyy\-mm\-dd"/>
    <numFmt numFmtId="186" formatCode="0_ ;[Red]\-0\ "/>
    <numFmt numFmtId="187" formatCode="0_);[Red]\(0\)"/>
    <numFmt numFmtId="188" formatCode="#,##0.0_ "/>
    <numFmt numFmtId="189" formatCode="#,##0.00_ ;[Red]\-#,##0.00\ "/>
    <numFmt numFmtId="190" formatCode="0_ "/>
    <numFmt numFmtId="191" formatCode="0.00_);[Red]\(0.00\)"/>
    <numFmt numFmtId="192" formatCode="0.00_ "/>
    <numFmt numFmtId="193" formatCode="#,##0_);[Red]\(#,##0\)"/>
  </numFmts>
  <fonts count="84">
    <font>
      <sz val="12"/>
      <name val="宋体"/>
      <charset val="134"/>
    </font>
    <font>
      <b/>
      <sz val="18"/>
      <name val="方正小标宋_GBK"/>
      <charset val="134"/>
    </font>
    <font>
      <b/>
      <sz val="12"/>
      <name val="宋体"/>
      <charset val="134"/>
    </font>
    <font>
      <sz val="12"/>
      <name val="宋体"/>
      <charset val="134"/>
    </font>
    <font>
      <b/>
      <sz val="16"/>
      <name val="宋体"/>
      <charset val="134"/>
    </font>
    <font>
      <sz val="11"/>
      <name val="方正仿宋_GBK"/>
      <charset val="134"/>
    </font>
    <font>
      <b/>
      <sz val="12"/>
      <name val="方正黑体_GBK"/>
      <charset val="134"/>
    </font>
    <font>
      <b/>
      <sz val="12"/>
      <name val="宋体"/>
      <charset val="134"/>
      <scheme val="minor"/>
    </font>
    <font>
      <sz val="10"/>
      <name val="宋体"/>
      <charset val="134"/>
      <scheme val="minor"/>
    </font>
    <font>
      <b/>
      <sz val="12"/>
      <name val="方正仿宋_GBK"/>
      <charset val="134"/>
    </font>
    <font>
      <sz val="10"/>
      <name val="方正仿宋_GBK"/>
      <charset val="134"/>
    </font>
    <font>
      <sz val="10"/>
      <name val="Times New Roman"/>
      <charset val="134"/>
    </font>
    <font>
      <sz val="12"/>
      <name val="方正仿宋_GBK"/>
      <charset val="134"/>
    </font>
    <font>
      <sz val="12"/>
      <name val="方正黑体_GBK"/>
      <charset val="134"/>
    </font>
    <font>
      <sz val="11"/>
      <name val="宋体"/>
      <charset val="134"/>
      <scheme val="minor"/>
    </font>
    <font>
      <b/>
      <sz val="11"/>
      <name val="宋体"/>
      <charset val="134"/>
      <scheme val="minor"/>
    </font>
    <font>
      <sz val="11"/>
      <name val="宋体"/>
      <charset val="134"/>
    </font>
    <font>
      <b/>
      <sz val="18"/>
      <name val="宋体"/>
      <charset val="134"/>
    </font>
    <font>
      <sz val="10"/>
      <name val="宋体"/>
      <charset val="134"/>
    </font>
    <font>
      <b/>
      <sz val="10"/>
      <name val="宋体"/>
      <charset val="134"/>
    </font>
    <font>
      <sz val="11"/>
      <name val="方正黑体_GBK"/>
      <charset val="134"/>
    </font>
    <font>
      <sz val="18"/>
      <name val="方正小标宋_GBK"/>
      <charset val="134"/>
    </font>
    <font>
      <b/>
      <sz val="11"/>
      <name val="方正黑体_GBK"/>
      <charset val="134"/>
    </font>
    <font>
      <b/>
      <sz val="11"/>
      <name val="宋体"/>
      <charset val="134"/>
    </font>
    <font>
      <sz val="10"/>
      <name val="Arial"/>
      <charset val="134"/>
    </font>
    <font>
      <b/>
      <sz val="11"/>
      <name val="方正仿宋_GBK"/>
      <charset val="134"/>
    </font>
    <font>
      <sz val="12"/>
      <name val="Arial"/>
      <charset val="134"/>
    </font>
    <font>
      <b/>
      <sz val="12"/>
      <name val="黑体"/>
      <charset val="134"/>
    </font>
    <font>
      <b/>
      <sz val="12"/>
      <name val="Arial"/>
      <charset val="134"/>
    </font>
    <font>
      <sz val="16"/>
      <color indexed="8"/>
      <name val="宋体"/>
      <charset val="134"/>
      <scheme val="minor"/>
    </font>
    <font>
      <sz val="11"/>
      <color indexed="8"/>
      <name val="宋体"/>
      <charset val="134"/>
      <scheme val="minor"/>
    </font>
    <font>
      <sz val="14"/>
      <name val="宋体"/>
      <charset val="134"/>
      <scheme val="minor"/>
    </font>
    <font>
      <sz val="12"/>
      <color indexed="8"/>
      <name val="方正黑体_GBK"/>
      <charset val="134"/>
    </font>
    <font>
      <sz val="12"/>
      <name val="宋体"/>
      <charset val="134"/>
      <scheme val="minor"/>
    </font>
    <font>
      <b/>
      <sz val="18"/>
      <name val="宋体"/>
      <charset val="134"/>
      <scheme val="minor"/>
    </font>
    <font>
      <sz val="9"/>
      <name val="宋体"/>
      <charset val="134"/>
      <scheme val="minor"/>
    </font>
    <font>
      <sz val="10"/>
      <name val="方正黑体_GBK"/>
      <charset val="134"/>
    </font>
    <font>
      <b/>
      <sz val="10"/>
      <name val="方正黑体_GBK"/>
      <charset val="134"/>
    </font>
    <font>
      <b/>
      <sz val="12"/>
      <color indexed="8"/>
      <name val="宋体"/>
      <charset val="134"/>
      <scheme val="minor"/>
    </font>
    <font>
      <sz val="12"/>
      <name val="Times New Roman"/>
      <charset val="134"/>
    </font>
    <font>
      <sz val="14"/>
      <name val="黑体"/>
      <charset val="134"/>
    </font>
    <font>
      <sz val="12"/>
      <name val="仿宋_GB2312"/>
      <charset val="134"/>
    </font>
    <font>
      <b/>
      <sz val="12"/>
      <name val="Times New Roman"/>
      <charset val="134"/>
    </font>
    <font>
      <sz val="11"/>
      <name val="Arial"/>
      <charset val="134"/>
    </font>
    <font>
      <b/>
      <sz val="12"/>
      <name val="方正宋一_GBK"/>
      <charset val="134"/>
    </font>
    <font>
      <b/>
      <sz val="10"/>
      <name val="Arial"/>
      <charset val="134"/>
    </font>
    <font>
      <sz val="14"/>
      <name val="宋体"/>
      <charset val="134"/>
    </font>
    <font>
      <sz val="10"/>
      <color rgb="FFFF0000"/>
      <name val="宋体"/>
      <charset val="134"/>
    </font>
    <font>
      <sz val="11"/>
      <color rgb="FFFF0000"/>
      <name val="宋体"/>
      <charset val="134"/>
      <scheme val="minor"/>
    </font>
    <font>
      <sz val="11"/>
      <color indexed="8"/>
      <name val="方正仿宋_GBK"/>
      <charset val="134"/>
    </font>
    <font>
      <b/>
      <sz val="18"/>
      <color indexed="8"/>
      <name val="方正小标宋_GBK"/>
      <charset val="134"/>
    </font>
    <font>
      <b/>
      <sz val="11"/>
      <color indexed="8"/>
      <name val="方正仿宋_GBK"/>
      <charset val="134"/>
    </font>
    <font>
      <sz val="11"/>
      <color theme="1"/>
      <name val="方正仿宋_GBK"/>
      <charset val="134"/>
    </font>
    <font>
      <b/>
      <sz val="10"/>
      <color rgb="FFFF0000"/>
      <name val="宋体"/>
      <charset val="134"/>
    </font>
    <font>
      <sz val="9"/>
      <name val="宋体"/>
      <charset val="134"/>
    </font>
    <font>
      <sz val="9"/>
      <name val="Arial"/>
      <charset val="134"/>
    </font>
    <font>
      <b/>
      <sz val="11"/>
      <name val="Arial"/>
      <charset val="134"/>
    </font>
    <font>
      <b/>
      <sz val="9"/>
      <name val="宋体"/>
      <charset val="134"/>
    </font>
    <font>
      <b/>
      <sz val="20"/>
      <name val="方正小标宋_GBK"/>
      <charset val="134"/>
    </font>
    <font>
      <sz val="16"/>
      <name val="方正仿宋_GBK"/>
      <charset val="134"/>
    </font>
    <font>
      <sz val="11"/>
      <color theme="1"/>
      <name val="宋体"/>
      <charset val="134"/>
      <scheme val="minor"/>
    </font>
    <font>
      <b/>
      <sz val="11"/>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sz val="11"/>
      <color indexed="8"/>
      <name val="宋体"/>
      <charset val="134"/>
    </font>
    <font>
      <b/>
      <sz val="13"/>
      <color theme="3"/>
      <name val="宋体"/>
      <charset val="134"/>
      <scheme val="minor"/>
    </font>
    <font>
      <sz val="11"/>
      <color theme="1"/>
      <name val="宋体"/>
      <charset val="0"/>
      <scheme val="minor"/>
    </font>
    <font>
      <sz val="11"/>
      <color rgb="FF9C0006"/>
      <name val="宋体"/>
      <charset val="0"/>
      <scheme val="minor"/>
    </font>
    <font>
      <b/>
      <sz val="15"/>
      <color theme="3"/>
      <name val="宋体"/>
      <charset val="134"/>
      <scheme val="minor"/>
    </font>
    <font>
      <sz val="11"/>
      <color theme="0"/>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
      <b/>
      <sz val="16"/>
      <name val="宋体"/>
      <charset val="134"/>
    </font>
    <font>
      <b/>
      <sz val="10"/>
      <name val="黑体"/>
      <charset val="134"/>
    </font>
  </fonts>
  <fills count="4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theme="2" tint="-0.0999786370433668"/>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117">
    <xf numFmtId="0" fontId="0" fillId="0" borderId="0"/>
    <xf numFmtId="42" fontId="60" fillId="0" borderId="0" applyFont="0" applyFill="0" applyBorder="0" applyAlignment="0" applyProtection="0">
      <alignment vertical="center"/>
    </xf>
    <xf numFmtId="44" fontId="60" fillId="0" borderId="0" applyFont="0" applyFill="0" applyBorder="0" applyAlignment="0" applyProtection="0">
      <alignment vertical="center"/>
    </xf>
    <xf numFmtId="0" fontId="3" fillId="0" borderId="0"/>
    <xf numFmtId="0" fontId="68" fillId="15" borderId="0" applyNumberFormat="0" applyBorder="0" applyAlignment="0" applyProtection="0">
      <alignment vertical="center"/>
    </xf>
    <xf numFmtId="0" fontId="63" fillId="10" borderId="17" applyNumberFormat="0" applyAlignment="0" applyProtection="0">
      <alignment vertical="center"/>
    </xf>
    <xf numFmtId="41" fontId="60" fillId="0" borderId="0" applyFont="0" applyFill="0" applyBorder="0" applyAlignment="0" applyProtection="0">
      <alignment vertical="center"/>
    </xf>
    <xf numFmtId="0" fontId="68" fillId="13" borderId="0" applyNumberFormat="0" applyBorder="0" applyAlignment="0" applyProtection="0">
      <alignment vertical="center"/>
    </xf>
    <xf numFmtId="0" fontId="69" fillId="18" borderId="0" applyNumberFormat="0" applyBorder="0" applyAlignment="0" applyProtection="0">
      <alignment vertical="center"/>
    </xf>
    <xf numFmtId="43" fontId="3" fillId="0" borderId="0" applyFont="0" applyFill="0" applyBorder="0" applyAlignment="0" applyProtection="0">
      <alignment vertical="center"/>
    </xf>
    <xf numFmtId="0" fontId="71" fillId="19" borderId="0" applyNumberFormat="0" applyBorder="0" applyAlignment="0" applyProtection="0">
      <alignment vertical="center"/>
    </xf>
    <xf numFmtId="0" fontId="62" fillId="0" borderId="0" applyNumberFormat="0" applyFill="0" applyBorder="0" applyAlignment="0" applyProtection="0">
      <alignment vertical="center"/>
    </xf>
    <xf numFmtId="9" fontId="60" fillId="0" borderId="0" applyFont="0" applyFill="0" applyBorder="0" applyAlignment="0" applyProtection="0">
      <alignment vertical="center"/>
    </xf>
    <xf numFmtId="0" fontId="76" fillId="0" borderId="0" applyNumberFormat="0" applyFill="0" applyBorder="0" applyAlignment="0" applyProtection="0">
      <alignment vertical="center"/>
    </xf>
    <xf numFmtId="9" fontId="3" fillId="0" borderId="0" applyFont="0" applyFill="0" applyBorder="0" applyAlignment="0" applyProtection="0"/>
    <xf numFmtId="0" fontId="66" fillId="0" borderId="0" applyProtection="0">
      <alignment vertical="center"/>
    </xf>
    <xf numFmtId="0" fontId="60" fillId="9" borderId="16" applyNumberFormat="0" applyFont="0" applyAlignment="0" applyProtection="0">
      <alignment vertical="center"/>
    </xf>
    <xf numFmtId="0" fontId="71" fillId="22" borderId="0" applyNumberFormat="0" applyBorder="0" applyAlignment="0" applyProtection="0">
      <alignment vertical="center"/>
    </xf>
    <xf numFmtId="0" fontId="61"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3" fillId="0" borderId="0"/>
    <xf numFmtId="0" fontId="73" fillId="0" borderId="0" applyNumberFormat="0" applyFill="0" applyBorder="0" applyAlignment="0" applyProtection="0">
      <alignment vertical="center"/>
    </xf>
    <xf numFmtId="0" fontId="3" fillId="0" borderId="0"/>
    <xf numFmtId="0" fontId="65" fillId="0" borderId="0" applyNumberFormat="0" applyFill="0" applyBorder="0" applyAlignment="0" applyProtection="0">
      <alignment vertical="center"/>
    </xf>
    <xf numFmtId="0" fontId="70" fillId="0" borderId="19" applyNumberFormat="0" applyFill="0" applyAlignment="0" applyProtection="0">
      <alignment vertical="center"/>
    </xf>
    <xf numFmtId="0" fontId="67" fillId="0" borderId="19" applyNumberFormat="0" applyFill="0" applyAlignment="0" applyProtection="0">
      <alignment vertical="center"/>
    </xf>
    <xf numFmtId="0" fontId="71" fillId="23" borderId="0" applyNumberFormat="0" applyBorder="0" applyAlignment="0" applyProtection="0">
      <alignment vertical="center"/>
    </xf>
    <xf numFmtId="0" fontId="61" fillId="0" borderId="15" applyNumberFormat="0" applyFill="0" applyAlignment="0" applyProtection="0">
      <alignment vertical="center"/>
    </xf>
    <xf numFmtId="0" fontId="71" fillId="21" borderId="0" applyNumberFormat="0" applyBorder="0" applyAlignment="0" applyProtection="0">
      <alignment vertical="center"/>
    </xf>
    <xf numFmtId="0" fontId="74" fillId="20" borderId="20" applyNumberFormat="0" applyAlignment="0" applyProtection="0">
      <alignment vertical="center"/>
    </xf>
    <xf numFmtId="0" fontId="72" fillId="20" borderId="17" applyNumberFormat="0" applyAlignment="0" applyProtection="0">
      <alignment vertical="center"/>
    </xf>
    <xf numFmtId="0" fontId="64" fillId="11" borderId="18" applyNumberFormat="0" applyAlignment="0" applyProtection="0">
      <alignment vertical="center"/>
    </xf>
    <xf numFmtId="0" fontId="68" fillId="24" borderId="0" applyNumberFormat="0" applyBorder="0" applyAlignment="0" applyProtection="0">
      <alignment vertical="center"/>
    </xf>
    <xf numFmtId="0" fontId="71" fillId="25" borderId="0" applyNumberFormat="0" applyBorder="0" applyAlignment="0" applyProtection="0">
      <alignment vertical="center"/>
    </xf>
    <xf numFmtId="0" fontId="77" fillId="0" borderId="21" applyNumberFormat="0" applyFill="0" applyAlignment="0" applyProtection="0">
      <alignment vertical="center"/>
    </xf>
    <xf numFmtId="0" fontId="78" fillId="0" borderId="22" applyNumberFormat="0" applyFill="0" applyAlignment="0" applyProtection="0">
      <alignment vertical="center"/>
    </xf>
    <xf numFmtId="0" fontId="79" fillId="27" borderId="0" applyNumberFormat="0" applyBorder="0" applyAlignment="0" applyProtection="0">
      <alignment vertical="center"/>
    </xf>
    <xf numFmtId="0" fontId="80" fillId="28" borderId="0" applyNumberFormat="0" applyBorder="0" applyAlignment="0" applyProtection="0">
      <alignment vertical="center"/>
    </xf>
    <xf numFmtId="0" fontId="3" fillId="0" borderId="0"/>
    <xf numFmtId="0" fontId="68" fillId="14" borderId="0" applyNumberFormat="0" applyBorder="0" applyAlignment="0" applyProtection="0">
      <alignment vertical="center"/>
    </xf>
    <xf numFmtId="0" fontId="71" fillId="29" borderId="0" applyNumberFormat="0" applyBorder="0" applyAlignment="0" applyProtection="0">
      <alignment vertical="center"/>
    </xf>
    <xf numFmtId="0" fontId="3" fillId="0" borderId="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6" fillId="0" borderId="0">
      <alignment vertical="center"/>
    </xf>
    <xf numFmtId="0" fontId="68" fillId="26" borderId="0" applyNumberFormat="0" applyBorder="0" applyAlignment="0" applyProtection="0">
      <alignment vertical="center"/>
    </xf>
    <xf numFmtId="0" fontId="68" fillId="17" borderId="0" applyNumberFormat="0" applyBorder="0" applyAlignment="0" applyProtection="0">
      <alignment vertical="center"/>
    </xf>
    <xf numFmtId="41" fontId="66" fillId="0" borderId="0">
      <alignment vertical="center"/>
    </xf>
    <xf numFmtId="0" fontId="71" fillId="35" borderId="0" applyNumberFormat="0" applyBorder="0" applyAlignment="0" applyProtection="0">
      <alignment vertical="center"/>
    </xf>
    <xf numFmtId="41" fontId="66" fillId="0" borderId="0">
      <alignment vertical="center"/>
    </xf>
    <xf numFmtId="0" fontId="71" fillId="30" borderId="0" applyNumberFormat="0" applyBorder="0" applyAlignment="0" applyProtection="0">
      <alignment vertical="center"/>
    </xf>
    <xf numFmtId="0" fontId="68" fillId="33" borderId="0" applyNumberFormat="0" applyBorder="0" applyAlignment="0" applyProtection="0">
      <alignment vertical="center"/>
    </xf>
    <xf numFmtId="0" fontId="68" fillId="16" borderId="0" applyNumberFormat="0" applyBorder="0" applyAlignment="0" applyProtection="0">
      <alignment vertical="center"/>
    </xf>
    <xf numFmtId="41" fontId="3" fillId="0" borderId="0" applyFont="0" applyFill="0" applyBorder="0" applyAlignment="0" applyProtection="0"/>
    <xf numFmtId="0" fontId="71" fillId="34" borderId="0" applyNumberFormat="0" applyBorder="0" applyAlignment="0" applyProtection="0">
      <alignment vertical="center"/>
    </xf>
    <xf numFmtId="0" fontId="3" fillId="0" borderId="0"/>
    <xf numFmtId="0" fontId="3" fillId="0" borderId="0"/>
    <xf numFmtId="0" fontId="68" fillId="12" borderId="0" applyNumberFormat="0" applyBorder="0" applyAlignment="0" applyProtection="0">
      <alignment vertical="center"/>
    </xf>
    <xf numFmtId="0" fontId="71" fillId="36" borderId="0" applyNumberFormat="0" applyBorder="0" applyAlignment="0" applyProtection="0">
      <alignment vertical="center"/>
    </xf>
    <xf numFmtId="41" fontId="3" fillId="0" borderId="0" applyFont="0" applyFill="0" applyBorder="0" applyAlignment="0" applyProtection="0"/>
    <xf numFmtId="0" fontId="71" fillId="37" borderId="0" applyNumberFormat="0" applyBorder="0" applyAlignment="0" applyProtection="0">
      <alignment vertical="center"/>
    </xf>
    <xf numFmtId="0" fontId="3" fillId="0" borderId="0">
      <alignment vertical="center"/>
    </xf>
    <xf numFmtId="0" fontId="68" fillId="38" borderId="0" applyNumberFormat="0" applyBorder="0" applyAlignment="0" applyProtection="0">
      <alignment vertical="center"/>
    </xf>
    <xf numFmtId="0" fontId="71" fillId="39"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66"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xf numFmtId="41" fontId="66" fillId="0" borderId="0" applyFont="0" applyFill="0" applyBorder="0" applyAlignment="0" applyProtection="0">
      <alignment vertical="center"/>
    </xf>
    <xf numFmtId="0" fontId="66"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66" fillId="0" borderId="0">
      <alignment vertical="center"/>
    </xf>
    <xf numFmtId="0" fontId="3" fillId="0" borderId="0"/>
    <xf numFmtId="0" fontId="3" fillId="0" borderId="0"/>
    <xf numFmtId="0" fontId="3" fillId="0" borderId="0"/>
    <xf numFmtId="0" fontId="66" fillId="0" borderId="0">
      <alignment vertical="center"/>
    </xf>
    <xf numFmtId="0" fontId="3" fillId="0" borderId="0"/>
    <xf numFmtId="0" fontId="3" fillId="0" borderId="0"/>
    <xf numFmtId="0" fontId="3" fillId="0" borderId="0"/>
    <xf numFmtId="0" fontId="66" fillId="0" borderId="0">
      <alignment vertical="center"/>
    </xf>
    <xf numFmtId="0" fontId="66" fillId="0" borderId="0">
      <alignment vertical="center"/>
    </xf>
    <xf numFmtId="0" fontId="81" fillId="0" borderId="0">
      <alignment vertical="center"/>
    </xf>
    <xf numFmtId="0" fontId="3" fillId="0" borderId="0">
      <alignment vertical="center"/>
    </xf>
    <xf numFmtId="0" fontId="24" fillId="0" borderId="0"/>
    <xf numFmtId="0" fontId="39" fillId="0" borderId="0"/>
    <xf numFmtId="0" fontId="24" fillId="0" borderId="0"/>
    <xf numFmtId="0" fontId="24" fillId="0" borderId="0"/>
    <xf numFmtId="43" fontId="66" fillId="0" borderId="0">
      <alignment vertical="center"/>
    </xf>
    <xf numFmtId="0" fontId="3" fillId="0" borderId="0">
      <alignment vertical="center"/>
    </xf>
    <xf numFmtId="0" fontId="3" fillId="0" borderId="0"/>
    <xf numFmtId="0" fontId="3" fillId="0" borderId="0"/>
    <xf numFmtId="43" fontId="6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6" fillId="0" borderId="0" applyFont="0" applyFill="0" applyBorder="0" applyAlignment="0" applyProtection="0">
      <alignment vertical="center"/>
    </xf>
    <xf numFmtId="43" fontId="66" fillId="0" borderId="0">
      <alignment vertical="center"/>
    </xf>
    <xf numFmtId="0" fontId="66" fillId="0" borderId="0">
      <alignment vertical="center"/>
    </xf>
    <xf numFmtId="43" fontId="3" fillId="0" borderId="0" applyFont="0" applyFill="0" applyBorder="0" applyAlignment="0" applyProtection="0"/>
    <xf numFmtId="43" fontId="66" fillId="0" borderId="0">
      <alignment vertical="center"/>
    </xf>
    <xf numFmtId="179" fontId="24" fillId="0" borderId="0" applyFont="0" applyFill="0" applyBorder="0" applyAlignment="0" applyProtection="0"/>
    <xf numFmtId="43" fontId="3" fillId="0" borderId="0" applyFont="0" applyFill="0" applyBorder="0" applyAlignment="0" applyProtection="0">
      <alignment vertical="center"/>
    </xf>
    <xf numFmtId="41" fontId="66" fillId="0" borderId="0" applyFont="0" applyFill="0" applyBorder="0" applyAlignment="0" applyProtection="0">
      <alignment vertical="center"/>
    </xf>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alignment vertical="center"/>
    </xf>
    <xf numFmtId="0" fontId="24" fillId="0" borderId="0"/>
  </cellStyleXfs>
  <cellXfs count="493">
    <xf numFmtId="0" fontId="0" fillId="0" borderId="0" xfId="0" applyAlignment="1">
      <alignment vertical="center"/>
    </xf>
    <xf numFmtId="0" fontId="0" fillId="0" borderId="0" xfId="0" applyAlignment="1">
      <alignment horizontal="right" vertical="center"/>
    </xf>
    <xf numFmtId="0" fontId="1" fillId="2" borderId="0" xfId="0" applyFont="1" applyFill="1" applyAlignment="1">
      <alignment horizontal="center" vertical="center"/>
    </xf>
    <xf numFmtId="0" fontId="0" fillId="0" borderId="0" xfId="0" applyAlignment="1">
      <alignment horizontal="center" vertical="center"/>
    </xf>
    <xf numFmtId="0" fontId="2" fillId="2" borderId="1" xfId="15" applyFont="1" applyFill="1" applyBorder="1" applyAlignment="1">
      <alignment horizontal="center" vertical="center" wrapText="1"/>
    </xf>
    <xf numFmtId="0" fontId="0" fillId="0" borderId="1" xfId="0" applyBorder="1" applyAlignment="1">
      <alignment vertical="center"/>
    </xf>
    <xf numFmtId="0" fontId="3" fillId="0" borderId="0" xfId="99">
      <alignment vertical="center"/>
    </xf>
    <xf numFmtId="176" fontId="3" fillId="2" borderId="0" xfId="80" applyNumberFormat="1" applyFont="1" applyFill="1" applyBorder="1" applyAlignment="1">
      <alignment horizontal="center" vertical="center"/>
    </xf>
    <xf numFmtId="0" fontId="0" fillId="0" borderId="0" xfId="99" applyFont="1" applyAlignment="1">
      <alignment horizontal="left" vertical="center" wrapText="1"/>
    </xf>
    <xf numFmtId="0" fontId="3" fillId="0" borderId="0" xfId="99" applyAlignment="1">
      <alignment horizontal="left" vertical="center" wrapText="1"/>
    </xf>
    <xf numFmtId="0" fontId="4" fillId="0" borderId="0" xfId="99" applyFont="1" applyAlignment="1">
      <alignment horizontal="center" vertical="center"/>
    </xf>
    <xf numFmtId="0" fontId="3" fillId="0" borderId="0" xfId="99" applyAlignment="1">
      <alignment horizontal="right" vertical="center"/>
    </xf>
    <xf numFmtId="0" fontId="3" fillId="0" borderId="1" xfId="99" applyBorder="1" applyAlignment="1">
      <alignment horizontal="center" vertical="center"/>
    </xf>
    <xf numFmtId="177" fontId="3" fillId="0" borderId="1" xfId="99" applyNumberFormat="1" applyBorder="1">
      <alignment vertical="center"/>
    </xf>
    <xf numFmtId="4" fontId="3" fillId="0" borderId="0" xfId="99" applyNumberFormat="1">
      <alignment vertical="center"/>
    </xf>
    <xf numFmtId="4" fontId="0" fillId="0" borderId="0" xfId="99" applyNumberFormat="1" applyFont="1">
      <alignment vertical="center"/>
    </xf>
    <xf numFmtId="0" fontId="5" fillId="0" borderId="0" xfId="0" applyFont="1" applyFill="1" applyAlignment="1">
      <alignment vertical="center"/>
    </xf>
    <xf numFmtId="0" fontId="1"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justify"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7" fillId="0" borderId="1" xfId="0" applyFont="1" applyFill="1" applyBorder="1" applyAlignment="1">
      <alignment horizontal="center" vertical="center"/>
    </xf>
    <xf numFmtId="180" fontId="8" fillId="0" borderId="1" xfId="0" applyNumberFormat="1" applyFont="1" applyFill="1" applyBorder="1" applyAlignment="1">
      <alignment horizontal="center" vertical="center"/>
    </xf>
    <xf numFmtId="180" fontId="8" fillId="0" borderId="10" xfId="0" applyNumberFormat="1" applyFont="1" applyFill="1" applyBorder="1" applyAlignment="1">
      <alignment horizontal="center" vertical="center"/>
    </xf>
    <xf numFmtId="178" fontId="8" fillId="0" borderId="1" xfId="95" applyNumberFormat="1" applyFont="1" applyFill="1" applyBorder="1" applyAlignment="1">
      <alignment horizontal="center" vertical="center" wrapText="1"/>
    </xf>
    <xf numFmtId="0" fontId="9" fillId="0" borderId="1" xfId="0" applyFont="1" applyFill="1" applyBorder="1" applyAlignment="1">
      <alignment horizontal="center" vertical="center"/>
    </xf>
    <xf numFmtId="181" fontId="10" fillId="0" borderId="1" xfId="0" applyNumberFormat="1" applyFont="1" applyFill="1" applyBorder="1" applyAlignment="1">
      <alignment horizontal="center" vertical="center"/>
    </xf>
    <xf numFmtId="180" fontId="10" fillId="0" borderId="1" xfId="0" applyNumberFormat="1" applyFont="1" applyFill="1" applyBorder="1" applyAlignment="1">
      <alignment horizontal="center" vertical="center"/>
    </xf>
    <xf numFmtId="178" fontId="11" fillId="0" borderId="1" xfId="95" applyNumberFormat="1"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Fill="1" applyAlignment="1">
      <alignment horizontal="right" vertical="center"/>
    </xf>
    <xf numFmtId="0" fontId="5" fillId="0" borderId="12" xfId="0" applyFont="1" applyFill="1" applyBorder="1" applyAlignment="1">
      <alignment horizontal="right" vertical="center"/>
    </xf>
    <xf numFmtId="0" fontId="6" fillId="0" borderId="5" xfId="0" applyFont="1" applyFill="1" applyBorder="1" applyAlignment="1">
      <alignment horizontal="center" vertical="center" wrapText="1"/>
    </xf>
    <xf numFmtId="183" fontId="8" fillId="0" borderId="1" xfId="0" applyNumberFormat="1" applyFont="1" applyFill="1" applyBorder="1" applyAlignment="1">
      <alignment horizontal="center" vertical="center"/>
    </xf>
    <xf numFmtId="183" fontId="10" fillId="0" borderId="1" xfId="0" applyNumberFormat="1" applyFont="1" applyFill="1" applyBorder="1" applyAlignment="1">
      <alignment horizontal="center" vertical="center"/>
    </xf>
    <xf numFmtId="0" fontId="7"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49" fontId="14" fillId="0" borderId="0" xfId="0" applyNumberFormat="1" applyFont="1" applyAlignment="1">
      <alignment vertical="center"/>
    </xf>
    <xf numFmtId="0" fontId="14" fillId="0" borderId="0" xfId="0" applyFont="1" applyFill="1" applyAlignment="1">
      <alignment horizontal="left" vertical="center" wrapText="1"/>
    </xf>
    <xf numFmtId="49" fontId="14" fillId="0" borderId="0" xfId="0" applyNumberFormat="1" applyFont="1" applyFill="1" applyAlignment="1">
      <alignment horizontal="left" vertical="center" wrapText="1"/>
    </xf>
    <xf numFmtId="0" fontId="13" fillId="0" borderId="0" xfId="0" applyFont="1" applyFill="1" applyAlignment="1">
      <alignment horizontal="right" vertical="center" wrapText="1"/>
    </xf>
    <xf numFmtId="49" fontId="1" fillId="0" borderId="0" xfId="0" applyNumberFormat="1" applyFont="1" applyFill="1" applyBorder="1" applyAlignment="1">
      <alignment horizontal="center" vertical="center" wrapText="1"/>
    </xf>
    <xf numFmtId="0" fontId="14" fillId="0" borderId="0" xfId="0" applyFont="1" applyFill="1" applyAlignment="1">
      <alignment horizontal="left" vertical="center"/>
    </xf>
    <xf numFmtId="49" fontId="14" fillId="0" borderId="0" xfId="0" applyNumberFormat="1" applyFont="1" applyFill="1" applyAlignment="1">
      <alignment horizontal="left" vertical="center"/>
    </xf>
    <xf numFmtId="0" fontId="14" fillId="0" borderId="0" xfId="0" applyFont="1" applyFill="1" applyAlignment="1">
      <alignment horizontal="right"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15" fillId="0" borderId="6" xfId="0" applyFont="1" applyFill="1" applyBorder="1" applyAlignment="1">
      <alignment horizontal="center" vertical="center"/>
    </xf>
    <xf numFmtId="49" fontId="15" fillId="0" borderId="7" xfId="0" applyNumberFormat="1" applyFont="1" applyFill="1" applyBorder="1" applyAlignment="1">
      <alignment horizontal="center" vertical="center"/>
    </xf>
    <xf numFmtId="0" fontId="15" fillId="0" borderId="7" xfId="0" applyFont="1" applyFill="1" applyBorder="1" applyAlignment="1">
      <alignment horizontal="center" vertical="center"/>
    </xf>
    <xf numFmtId="177" fontId="15" fillId="0" borderId="2" xfId="0" applyNumberFormat="1" applyFont="1" applyFill="1" applyBorder="1" applyAlignment="1">
      <alignment horizontal="right" vertical="center"/>
    </xf>
    <xf numFmtId="185" fontId="16" fillId="0" borderId="1" xfId="0" applyNumberFormat="1" applyFont="1" applyFill="1" applyBorder="1" applyAlignment="1">
      <alignment horizontal="center" vertical="center"/>
    </xf>
    <xf numFmtId="49" fontId="14" fillId="0" borderId="5" xfId="0" applyNumberFormat="1" applyFont="1" applyFill="1" applyBorder="1" applyAlignment="1">
      <alignment vertical="center"/>
    </xf>
    <xf numFmtId="0" fontId="16" fillId="0" borderId="5" xfId="0" applyFont="1" applyFill="1" applyBorder="1" applyAlignment="1">
      <alignmen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4" fontId="16"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0" fontId="0" fillId="0" borderId="0" xfId="0"/>
    <xf numFmtId="0" fontId="17" fillId="0" borderId="0" xfId="0" applyNumberFormat="1" applyFont="1" applyFill="1" applyAlignment="1" applyProtection="1">
      <alignment horizontal="center" vertical="center"/>
    </xf>
    <xf numFmtId="0" fontId="18" fillId="0" borderId="0" xfId="0" applyFont="1" applyAlignment="1">
      <alignment vertical="center"/>
    </xf>
    <xf numFmtId="0" fontId="18" fillId="0" borderId="0" xfId="0" applyFont="1" applyAlignment="1">
      <alignment horizontal="right" vertical="center"/>
    </xf>
    <xf numFmtId="0" fontId="19" fillId="3" borderId="1" xfId="0" applyNumberFormat="1" applyFont="1" applyFill="1" applyBorder="1" applyAlignment="1" applyProtection="1">
      <alignment horizontal="center" vertical="center" wrapText="1"/>
    </xf>
    <xf numFmtId="0" fontId="19" fillId="3" borderId="3" xfId="0" applyNumberFormat="1" applyFont="1" applyFill="1" applyBorder="1" applyAlignment="1" applyProtection="1">
      <alignment horizontal="center" vertical="center" wrapText="1"/>
    </xf>
    <xf numFmtId="0" fontId="19" fillId="3" borderId="7" xfId="0" applyNumberFormat="1" applyFont="1" applyFill="1" applyBorder="1" applyAlignment="1" applyProtection="1">
      <alignment horizontal="center" vertical="center" wrapText="1"/>
    </xf>
    <xf numFmtId="0" fontId="19" fillId="3" borderId="4" xfId="0" applyNumberFormat="1" applyFont="1" applyFill="1" applyBorder="1" applyAlignment="1" applyProtection="1">
      <alignment horizontal="center" vertical="center" wrapText="1"/>
    </xf>
    <xf numFmtId="0" fontId="19" fillId="3" borderId="5" xfId="0" applyNumberFormat="1" applyFont="1" applyFill="1" applyBorder="1" applyAlignment="1" applyProtection="1">
      <alignment horizontal="center" vertical="center" wrapText="1"/>
    </xf>
    <xf numFmtId="0" fontId="19" fillId="3" borderId="11" xfId="0" applyNumberFormat="1" applyFont="1" applyFill="1" applyBorder="1" applyAlignment="1" applyProtection="1">
      <alignment horizontal="center" vertical="center" wrapText="1"/>
    </xf>
    <xf numFmtId="0" fontId="19" fillId="3" borderId="13" xfId="0" applyNumberFormat="1" applyFont="1" applyFill="1" applyBorder="1" applyAlignment="1" applyProtection="1">
      <alignment horizontal="center" vertical="center" wrapText="1"/>
    </xf>
    <xf numFmtId="0" fontId="18" fillId="3" borderId="1" xfId="0" applyNumberFormat="1" applyFont="1" applyFill="1" applyBorder="1" applyAlignment="1" applyProtection="1">
      <alignment horizontal="left" vertical="center"/>
    </xf>
    <xf numFmtId="0" fontId="19" fillId="3" borderId="1" xfId="0" applyNumberFormat="1" applyFont="1" applyFill="1" applyBorder="1" applyAlignment="1" applyProtection="1">
      <alignment horizontal="center" vertical="center"/>
    </xf>
    <xf numFmtId="3" fontId="18" fillId="4" borderId="10" xfId="0" applyNumberFormat="1" applyFont="1" applyFill="1" applyBorder="1" applyAlignment="1" applyProtection="1">
      <alignment horizontal="right" vertical="center"/>
    </xf>
    <xf numFmtId="3" fontId="18" fillId="4" borderId="1" xfId="0" applyNumberFormat="1" applyFont="1" applyFill="1" applyBorder="1" applyAlignment="1" applyProtection="1">
      <alignment horizontal="right" vertical="center"/>
    </xf>
    <xf numFmtId="0" fontId="19" fillId="3" borderId="1" xfId="0" applyNumberFormat="1" applyFont="1" applyFill="1" applyBorder="1" applyAlignment="1" applyProtection="1">
      <alignment horizontal="left" vertical="center"/>
    </xf>
    <xf numFmtId="3" fontId="18" fillId="5" borderId="1" xfId="0" applyNumberFormat="1" applyFont="1" applyFill="1" applyBorder="1" applyAlignment="1" applyProtection="1">
      <alignment horizontal="right" vertical="center"/>
    </xf>
    <xf numFmtId="3" fontId="0" fillId="0" borderId="0" xfId="0" applyNumberFormat="1" applyAlignment="1">
      <alignment vertical="center"/>
    </xf>
    <xf numFmtId="0" fontId="5" fillId="0" borderId="0" xfId="3" applyFont="1" applyAlignment="1">
      <alignment horizontal="center" vertical="center" wrapText="1"/>
    </xf>
    <xf numFmtId="0" fontId="5" fillId="0" borderId="0" xfId="3" applyFont="1" applyAlignment="1">
      <alignment vertical="center" wrapText="1"/>
    </xf>
    <xf numFmtId="0" fontId="20" fillId="0" borderId="0" xfId="3" applyFont="1" applyAlignment="1">
      <alignment horizontal="right" vertical="center" wrapText="1"/>
    </xf>
    <xf numFmtId="0" fontId="21" fillId="0" borderId="0" xfId="3" applyFont="1" applyAlignment="1">
      <alignment horizontal="center" vertical="center" wrapText="1"/>
    </xf>
    <xf numFmtId="0" fontId="6" fillId="0" borderId="1" xfId="3" applyFont="1" applyFill="1" applyBorder="1" applyAlignment="1">
      <alignment horizontal="center" vertical="center" wrapText="1"/>
    </xf>
    <xf numFmtId="0" fontId="6" fillId="0" borderId="2" xfId="55" applyFont="1" applyFill="1" applyBorder="1" applyAlignment="1">
      <alignment horizontal="center" vertical="center" wrapText="1"/>
    </xf>
    <xf numFmtId="0" fontId="22" fillId="0" borderId="1" xfId="3" applyFont="1" applyFill="1" applyBorder="1" applyAlignment="1">
      <alignment horizontal="center" vertical="center" wrapText="1"/>
    </xf>
    <xf numFmtId="0" fontId="6" fillId="0" borderId="10" xfId="55" applyFont="1" applyFill="1" applyBorder="1" applyAlignment="1">
      <alignment horizontal="center" vertical="center" wrapText="1"/>
    </xf>
    <xf numFmtId="187" fontId="23" fillId="0" borderId="1" xfId="95" applyNumberFormat="1" applyFont="1" applyFill="1" applyBorder="1" applyAlignment="1">
      <alignment horizontal="left" vertical="center" wrapText="1"/>
    </xf>
    <xf numFmtId="181" fontId="23" fillId="0" borderId="1" xfId="95" applyNumberFormat="1" applyFont="1" applyFill="1" applyBorder="1" applyAlignment="1">
      <alignment horizontal="center" vertical="center" wrapText="1"/>
    </xf>
    <xf numFmtId="178" fontId="23" fillId="0" borderId="1" xfId="95" applyNumberFormat="1" applyFont="1" applyFill="1" applyBorder="1" applyAlignment="1">
      <alignment horizontal="center" vertical="center" wrapText="1"/>
    </xf>
    <xf numFmtId="187" fontId="5" fillId="0" borderId="1" xfId="3" applyNumberFormat="1" applyFont="1" applyFill="1" applyBorder="1" applyAlignment="1">
      <alignment horizontal="center" vertical="center" wrapText="1"/>
    </xf>
    <xf numFmtId="187" fontId="16" fillId="0" borderId="1" xfId="95" applyNumberFormat="1" applyFont="1" applyFill="1" applyBorder="1" applyAlignment="1">
      <alignment horizontal="left" vertical="center" wrapText="1" indent="1"/>
    </xf>
    <xf numFmtId="181" fontId="16" fillId="0" borderId="1" xfId="95" applyNumberFormat="1" applyFont="1" applyFill="1" applyBorder="1" applyAlignment="1">
      <alignment horizontal="center" vertical="center" wrapText="1"/>
    </xf>
    <xf numFmtId="178" fontId="16" fillId="0" borderId="1" xfId="95" applyNumberFormat="1" applyFont="1" applyFill="1" applyBorder="1" applyAlignment="1">
      <alignment horizontal="center" vertical="center" wrapText="1"/>
    </xf>
    <xf numFmtId="187" fontId="23" fillId="0" borderId="1" xfId="95" applyNumberFormat="1" applyFont="1" applyFill="1" applyBorder="1" applyAlignment="1">
      <alignment vertical="center" wrapText="1"/>
    </xf>
    <xf numFmtId="180" fontId="24" fillId="0" borderId="1" xfId="9" applyNumberFormat="1" applyFont="1" applyFill="1" applyBorder="1" applyAlignment="1" applyProtection="1">
      <alignment vertical="center" wrapText="1"/>
      <protection locked="0"/>
    </xf>
    <xf numFmtId="180" fontId="24" fillId="0" borderId="1" xfId="9" applyNumberFormat="1" applyFont="1" applyFill="1" applyBorder="1" applyAlignment="1" applyProtection="1">
      <alignment horizontal="center" vertical="center" wrapText="1"/>
      <protection locked="0"/>
    </xf>
    <xf numFmtId="187" fontId="5" fillId="0" borderId="1" xfId="3" applyNumberFormat="1" applyFont="1" applyFill="1" applyBorder="1" applyAlignment="1" applyProtection="1">
      <alignment horizontal="left" vertical="center" wrapText="1"/>
      <protection locked="0"/>
    </xf>
    <xf numFmtId="187" fontId="23" fillId="0" borderId="1" xfId="95" applyNumberFormat="1" applyFont="1" applyBorder="1" applyAlignment="1">
      <alignment horizontal="left" vertical="center" wrapText="1"/>
    </xf>
    <xf numFmtId="181" fontId="23" fillId="0" borderId="1" xfId="95" applyNumberFormat="1" applyFont="1" applyBorder="1" applyAlignment="1">
      <alignment horizontal="center" vertical="center" wrapText="1"/>
    </xf>
    <xf numFmtId="178" fontId="23" fillId="0" borderId="1" xfId="95" applyNumberFormat="1" applyFont="1" applyBorder="1" applyAlignment="1">
      <alignment horizontal="center" vertical="center" wrapText="1"/>
    </xf>
    <xf numFmtId="187" fontId="5" fillId="0" borderId="1" xfId="3" applyNumberFormat="1" applyFont="1" applyBorder="1" applyAlignment="1">
      <alignment horizontal="center" vertical="center" wrapText="1"/>
    </xf>
    <xf numFmtId="187" fontId="23" fillId="0" borderId="1" xfId="95" applyNumberFormat="1" applyFont="1" applyBorder="1" applyAlignment="1">
      <alignment vertical="center" wrapText="1"/>
    </xf>
    <xf numFmtId="187" fontId="16" fillId="0" borderId="1" xfId="95" applyNumberFormat="1" applyFont="1" applyBorder="1" applyAlignment="1">
      <alignment horizontal="left" vertical="center" wrapText="1" indent="1"/>
    </xf>
    <xf numFmtId="181" fontId="16" fillId="0" borderId="1" xfId="95" applyNumberFormat="1" applyFont="1" applyBorder="1" applyAlignment="1">
      <alignment horizontal="center" vertical="center" wrapText="1"/>
    </xf>
    <xf numFmtId="178" fontId="16" fillId="0" borderId="1" xfId="95" applyNumberFormat="1" applyFont="1" applyBorder="1" applyAlignment="1">
      <alignment horizontal="center" vertical="center" wrapText="1"/>
    </xf>
    <xf numFmtId="181" fontId="24" fillId="0" borderId="1" xfId="9" applyNumberFormat="1" applyFont="1" applyFill="1" applyBorder="1" applyAlignment="1" applyProtection="1">
      <alignment vertical="center" wrapText="1"/>
      <protection locked="0"/>
    </xf>
    <xf numFmtId="187" fontId="2" fillId="0" borderId="1" xfId="3" applyNumberFormat="1" applyFont="1" applyBorder="1" applyAlignment="1">
      <alignment vertical="center" wrapText="1"/>
    </xf>
    <xf numFmtId="187" fontId="2" fillId="0" borderId="1" xfId="3" applyNumberFormat="1" applyFont="1" applyBorder="1" applyAlignment="1" applyProtection="1">
      <alignment vertical="center" wrapText="1"/>
      <protection locked="0"/>
    </xf>
    <xf numFmtId="181" fontId="16" fillId="0" borderId="1" xfId="95" applyNumberFormat="1" applyFont="1" applyBorder="1" applyAlignment="1">
      <alignment horizontal="right" vertical="center" wrapText="1"/>
    </xf>
    <xf numFmtId="187" fontId="5" fillId="0" borderId="1" xfId="3" applyNumberFormat="1" applyFont="1" applyBorder="1" applyAlignment="1">
      <alignment vertical="center" wrapText="1"/>
    </xf>
    <xf numFmtId="187" fontId="16" fillId="0" borderId="1" xfId="95" applyNumberFormat="1" applyFont="1" applyBorder="1" applyAlignment="1">
      <alignment vertical="center" wrapText="1"/>
    </xf>
    <xf numFmtId="187" fontId="23" fillId="0" borderId="1" xfId="95" applyNumberFormat="1" applyFont="1" applyBorder="1" applyAlignment="1">
      <alignment horizontal="center" vertical="center" wrapText="1"/>
    </xf>
    <xf numFmtId="0" fontId="5" fillId="0" borderId="0" xfId="3" applyFont="1" applyFill="1" applyAlignment="1">
      <alignment horizontal="center" vertical="center" wrapText="1"/>
    </xf>
    <xf numFmtId="0" fontId="5" fillId="0" borderId="0" xfId="3" applyFont="1" applyFill="1" applyAlignment="1">
      <alignment vertical="center" wrapText="1"/>
    </xf>
    <xf numFmtId="0" fontId="13" fillId="0" borderId="0" xfId="3" applyFont="1" applyFill="1" applyAlignment="1">
      <alignment horizontal="right" vertical="center" wrapText="1"/>
    </xf>
    <xf numFmtId="0" fontId="21" fillId="0" borderId="0" xfId="3" applyFont="1" applyFill="1" applyAlignment="1">
      <alignment horizontal="center" vertical="center" wrapText="1"/>
    </xf>
    <xf numFmtId="0" fontId="5" fillId="0" borderId="0" xfId="3" applyFont="1" applyFill="1" applyBorder="1" applyAlignment="1">
      <alignment horizontal="center" vertical="center" wrapText="1"/>
    </xf>
    <xf numFmtId="0" fontId="6" fillId="0" borderId="2" xfId="70" applyFont="1" applyFill="1" applyBorder="1" applyAlignment="1">
      <alignment horizontal="center" vertical="center" wrapText="1"/>
    </xf>
    <xf numFmtId="0" fontId="6" fillId="0" borderId="4" xfId="0" applyFont="1" applyFill="1" applyBorder="1" applyAlignment="1">
      <alignment horizontal="center" vertical="center" wrapText="1"/>
    </xf>
    <xf numFmtId="0" fontId="22" fillId="0" borderId="2" xfId="3" applyFont="1" applyFill="1" applyBorder="1" applyAlignment="1">
      <alignment horizontal="center" vertical="center" wrapText="1"/>
    </xf>
    <xf numFmtId="0" fontId="6" fillId="0" borderId="10" xfId="70" applyFont="1" applyFill="1" applyBorder="1" applyAlignment="1">
      <alignment horizontal="center" vertical="center" wrapText="1"/>
    </xf>
    <xf numFmtId="0" fontId="22" fillId="0" borderId="10" xfId="3" applyFont="1" applyFill="1" applyBorder="1" applyAlignment="1">
      <alignment horizontal="center" vertical="center" wrapText="1"/>
    </xf>
    <xf numFmtId="0" fontId="2" fillId="0" borderId="1" xfId="3" applyFont="1" applyFill="1" applyBorder="1" applyAlignment="1">
      <alignment vertical="center" wrapText="1"/>
    </xf>
    <xf numFmtId="1" fontId="16" fillId="0" borderId="1" xfId="95" applyNumberFormat="1" applyFont="1" applyFill="1" applyBorder="1" applyAlignment="1">
      <alignment horizontal="left" vertical="center" wrapText="1" indent="1"/>
    </xf>
    <xf numFmtId="187" fontId="5" fillId="0" borderId="1" xfId="3" applyNumberFormat="1" applyFont="1" applyFill="1" applyBorder="1" applyAlignment="1">
      <alignment vertical="center" wrapText="1"/>
    </xf>
    <xf numFmtId="181" fontId="16" fillId="0" borderId="2" xfId="95" applyNumberFormat="1" applyFont="1" applyFill="1" applyBorder="1" applyAlignment="1">
      <alignment horizontal="center" vertical="center" wrapText="1"/>
    </xf>
    <xf numFmtId="1" fontId="16" fillId="0" borderId="1" xfId="95" applyNumberFormat="1" applyFont="1" applyFill="1" applyBorder="1" applyAlignment="1">
      <alignment horizontal="left" vertical="center" wrapText="1"/>
    </xf>
    <xf numFmtId="189" fontId="16" fillId="0" borderId="1" xfId="3" applyNumberFormat="1" applyFont="1" applyFill="1" applyBorder="1" applyAlignment="1">
      <alignment horizontal="left" vertical="center" wrapText="1" indent="1"/>
    </xf>
    <xf numFmtId="181" fontId="16" fillId="0" borderId="10" xfId="95" applyNumberFormat="1" applyFont="1" applyFill="1" applyBorder="1" applyAlignment="1">
      <alignment horizontal="center" vertical="center" wrapText="1"/>
    </xf>
    <xf numFmtId="1" fontId="23" fillId="0" borderId="1" xfId="95" applyNumberFormat="1" applyFont="1" applyFill="1" applyBorder="1" applyAlignment="1">
      <alignment vertical="center" wrapText="1"/>
    </xf>
    <xf numFmtId="0" fontId="0" fillId="0" borderId="1" xfId="3" applyFont="1" applyFill="1" applyBorder="1" applyAlignment="1">
      <alignment vertical="center" wrapText="1"/>
    </xf>
    <xf numFmtId="1" fontId="16" fillId="0" borderId="1" xfId="95" applyNumberFormat="1" applyFont="1" applyFill="1" applyBorder="1" applyAlignment="1">
      <alignment vertical="center" wrapText="1"/>
    </xf>
    <xf numFmtId="0" fontId="0" fillId="0" borderId="1" xfId="3" applyFont="1" applyFill="1" applyBorder="1" applyAlignment="1">
      <alignment horizontal="left" vertical="center" wrapText="1"/>
    </xf>
    <xf numFmtId="189" fontId="20" fillId="0" borderId="1" xfId="0" applyNumberFormat="1" applyFont="1" applyFill="1" applyBorder="1" applyAlignment="1">
      <alignment horizontal="center" vertical="center" wrapText="1"/>
    </xf>
    <xf numFmtId="187" fontId="25" fillId="0" borderId="1" xfId="3" applyNumberFormat="1" applyFont="1" applyFill="1" applyBorder="1" applyAlignment="1">
      <alignment horizontal="center" vertical="center" wrapText="1"/>
    </xf>
    <xf numFmtId="181" fontId="5" fillId="0" borderId="0" xfId="3" applyNumberFormat="1" applyFont="1" applyFill="1" applyAlignment="1">
      <alignment vertical="center" wrapText="1"/>
    </xf>
    <xf numFmtId="189" fontId="5" fillId="0" borderId="0" xfId="70" applyNumberFormat="1" applyFont="1" applyFill="1" applyAlignment="1">
      <alignment vertical="center" wrapText="1"/>
    </xf>
    <xf numFmtId="0" fontId="5" fillId="0" borderId="0" xfId="70" applyFont="1" applyFill="1" applyAlignment="1">
      <alignment vertical="center" wrapText="1"/>
    </xf>
    <xf numFmtId="0" fontId="13" fillId="0" borderId="0" xfId="70" applyFont="1" applyFill="1" applyAlignment="1">
      <alignment horizontal="right" vertical="center" wrapText="1"/>
    </xf>
    <xf numFmtId="0" fontId="1" fillId="0" borderId="0" xfId="70" applyFont="1" applyFill="1" applyAlignment="1">
      <alignment horizontal="center" vertical="center" wrapText="1"/>
    </xf>
    <xf numFmtId="0" fontId="25" fillId="0" borderId="0" xfId="70" applyFont="1" applyFill="1" applyAlignment="1">
      <alignment horizontal="center" vertical="center" wrapText="1"/>
    </xf>
    <xf numFmtId="181" fontId="25" fillId="0" borderId="0" xfId="70" applyNumberFormat="1" applyFont="1" applyFill="1" applyAlignment="1">
      <alignment horizontal="center" vertical="center" wrapText="1"/>
    </xf>
    <xf numFmtId="0" fontId="5" fillId="0" borderId="0" xfId="70" applyFont="1" applyFill="1" applyBorder="1" applyAlignment="1">
      <alignment vertical="center" wrapText="1"/>
    </xf>
    <xf numFmtId="0" fontId="6" fillId="0" borderId="1" xfId="70" applyFont="1" applyFill="1" applyBorder="1" applyAlignment="1">
      <alignment horizontal="center" vertical="center" wrapText="1"/>
    </xf>
    <xf numFmtId="189" fontId="6" fillId="0" borderId="2" xfId="70" applyNumberFormat="1" applyFont="1" applyFill="1" applyBorder="1" applyAlignment="1">
      <alignment horizontal="center" vertical="center" wrapText="1"/>
    </xf>
    <xf numFmtId="0" fontId="22" fillId="0" borderId="1" xfId="70" applyFont="1" applyFill="1" applyBorder="1" applyAlignment="1">
      <alignment horizontal="center" vertical="center" wrapText="1"/>
    </xf>
    <xf numFmtId="189" fontId="6" fillId="0" borderId="10" xfId="70" applyNumberFormat="1" applyFont="1" applyFill="1" applyBorder="1" applyAlignment="1">
      <alignment horizontal="center" vertical="center" wrapText="1"/>
    </xf>
    <xf numFmtId="187" fontId="2" fillId="0" borderId="1" xfId="70" applyNumberFormat="1" applyFont="1" applyFill="1" applyBorder="1" applyAlignment="1">
      <alignment horizontal="left" vertical="center" wrapText="1"/>
    </xf>
    <xf numFmtId="181" fontId="26" fillId="0" borderId="1" xfId="97" applyNumberFormat="1" applyFont="1" applyFill="1" applyBorder="1" applyAlignment="1">
      <alignment vertical="center" wrapText="1"/>
    </xf>
    <xf numFmtId="178" fontId="26" fillId="0" borderId="1" xfId="97" applyNumberFormat="1" applyFont="1" applyFill="1" applyBorder="1" applyAlignment="1">
      <alignment vertical="center" wrapText="1"/>
    </xf>
    <xf numFmtId="181" fontId="5" fillId="0" borderId="1" xfId="97" applyNumberFormat="1" applyFont="1" applyFill="1" applyBorder="1" applyAlignment="1">
      <alignment vertical="center" wrapText="1"/>
    </xf>
    <xf numFmtId="187" fontId="2" fillId="0" borderId="1" xfId="70" applyNumberFormat="1" applyFont="1" applyFill="1" applyBorder="1" applyAlignment="1" applyProtection="1">
      <alignment horizontal="left" vertical="center" wrapText="1" indent="1"/>
      <protection locked="0"/>
    </xf>
    <xf numFmtId="190" fontId="26" fillId="0" borderId="1" xfId="97" applyNumberFormat="1" applyFont="1" applyFill="1" applyBorder="1" applyAlignment="1">
      <alignment vertical="center" wrapText="1"/>
    </xf>
    <xf numFmtId="187" fontId="5" fillId="0" borderId="1" xfId="70" applyNumberFormat="1" applyFont="1" applyFill="1" applyBorder="1" applyAlignment="1" applyProtection="1">
      <alignment horizontal="left" vertical="center" wrapText="1"/>
      <protection locked="0"/>
    </xf>
    <xf numFmtId="190" fontId="24" fillId="0" borderId="1" xfId="97" applyNumberFormat="1" applyFont="1" applyFill="1" applyBorder="1" applyAlignment="1" applyProtection="1">
      <alignment vertical="center" wrapText="1"/>
      <protection locked="0"/>
    </xf>
    <xf numFmtId="0" fontId="9" fillId="0" borderId="1" xfId="0" applyNumberFormat="1" applyFont="1" applyFill="1" applyBorder="1" applyAlignment="1" applyProtection="1">
      <alignment horizontal="left" vertical="center" indent="1"/>
      <protection locked="0"/>
    </xf>
    <xf numFmtId="187" fontId="5" fillId="0" borderId="1" xfId="70" applyNumberFormat="1" applyFont="1" applyFill="1" applyBorder="1" applyAlignment="1">
      <alignment horizontal="justify" wrapText="1"/>
    </xf>
    <xf numFmtId="187" fontId="2" fillId="0" borderId="1" xfId="70" applyNumberFormat="1" applyFont="1" applyFill="1" applyBorder="1" applyAlignment="1">
      <alignment vertical="center" wrapText="1"/>
    </xf>
    <xf numFmtId="187" fontId="2" fillId="0" borderId="1" xfId="70" applyNumberFormat="1" applyFont="1" applyFill="1" applyBorder="1" applyAlignment="1">
      <alignment horizontal="left"/>
    </xf>
    <xf numFmtId="187" fontId="5" fillId="0" borderId="1" xfId="70" applyNumberFormat="1" applyFont="1" applyFill="1" applyBorder="1" applyAlignment="1">
      <alignment horizontal="justify" vertical="center" wrapText="1"/>
    </xf>
    <xf numFmtId="187" fontId="2" fillId="0" borderId="1" xfId="70" applyNumberFormat="1" applyFont="1" applyFill="1" applyBorder="1" applyAlignment="1" applyProtection="1">
      <alignment vertical="center" wrapText="1"/>
      <protection locked="0"/>
    </xf>
    <xf numFmtId="187" fontId="2" fillId="0" borderId="1" xfId="70" applyNumberFormat="1" applyFont="1" applyFill="1" applyBorder="1" applyAlignment="1" applyProtection="1">
      <alignment horizontal="left" vertical="center" wrapText="1"/>
      <protection locked="0"/>
    </xf>
    <xf numFmtId="187" fontId="27" fillId="0" borderId="1" xfId="70" applyNumberFormat="1" applyFont="1" applyFill="1" applyBorder="1" applyAlignment="1" applyProtection="1">
      <alignment horizontal="center" vertical="center" wrapText="1"/>
      <protection locked="0"/>
    </xf>
    <xf numFmtId="187" fontId="5" fillId="0" borderId="1" xfId="70" applyNumberFormat="1" applyFont="1" applyFill="1" applyBorder="1" applyAlignment="1">
      <alignment horizontal="left" vertical="center" wrapText="1"/>
    </xf>
    <xf numFmtId="0" fontId="5" fillId="0" borderId="12" xfId="3" applyFont="1" applyFill="1" applyBorder="1" applyAlignment="1">
      <alignment horizontal="center" vertical="center" wrapText="1"/>
    </xf>
    <xf numFmtId="189" fontId="2" fillId="0" borderId="1" xfId="70" applyNumberFormat="1" applyFont="1" applyFill="1" applyBorder="1" applyAlignment="1">
      <alignment horizontal="left" vertical="center" wrapText="1"/>
    </xf>
    <xf numFmtId="189" fontId="2" fillId="0" borderId="1" xfId="70" applyNumberFormat="1" applyFont="1" applyFill="1" applyBorder="1" applyAlignment="1">
      <alignment horizontal="left" vertical="center" wrapText="1" indent="1"/>
    </xf>
    <xf numFmtId="189" fontId="2" fillId="0" borderId="1" xfId="70" applyNumberFormat="1" applyFont="1" applyFill="1" applyBorder="1" applyAlignment="1">
      <alignment horizontal="left" vertical="center" wrapText="1" indent="2"/>
    </xf>
    <xf numFmtId="189" fontId="28" fillId="0" borderId="1" xfId="70" applyNumberFormat="1" applyFont="1" applyFill="1" applyBorder="1" applyAlignment="1">
      <alignment vertical="center" wrapText="1"/>
    </xf>
    <xf numFmtId="189" fontId="2" fillId="0" borderId="1" xfId="70" applyNumberFormat="1" applyFont="1" applyFill="1" applyBorder="1" applyAlignment="1">
      <alignment vertical="center" wrapText="1"/>
    </xf>
    <xf numFmtId="0" fontId="2" fillId="0" borderId="1" xfId="70" applyNumberFormat="1" applyFont="1" applyFill="1" applyBorder="1" applyAlignment="1" applyProtection="1">
      <alignment horizontal="left" vertical="center" indent="1"/>
      <protection locked="0"/>
    </xf>
    <xf numFmtId="189" fontId="2" fillId="0" borderId="1" xfId="70" applyNumberFormat="1" applyFont="1" applyFill="1" applyBorder="1" applyAlignment="1">
      <alignment horizontal="center" vertical="center" wrapText="1"/>
    </xf>
    <xf numFmtId="0" fontId="25" fillId="0" borderId="0" xfId="0" applyFont="1" applyFill="1" applyAlignment="1">
      <alignment horizontal="left" vertical="center"/>
    </xf>
    <xf numFmtId="181" fontId="5" fillId="0" borderId="0" xfId="70" applyNumberFormat="1" applyFont="1" applyFill="1" applyAlignment="1">
      <alignment vertical="center" wrapText="1"/>
    </xf>
    <xf numFmtId="0" fontId="29" fillId="0" borderId="0" xfId="93" applyFont="1">
      <alignment vertical="center"/>
    </xf>
    <xf numFmtId="0" fontId="30" fillId="0" borderId="0" xfId="93" applyFont="1">
      <alignment vertical="center"/>
    </xf>
    <xf numFmtId="191" fontId="30" fillId="0" borderId="0" xfId="93" applyNumberFormat="1" applyFont="1">
      <alignment vertical="center"/>
    </xf>
    <xf numFmtId="0" fontId="31" fillId="0" borderId="0" xfId="93" applyFont="1" applyBorder="1" applyAlignment="1">
      <alignment horizontal="left" vertical="center" wrapText="1"/>
    </xf>
    <xf numFmtId="191" fontId="32" fillId="0" borderId="0" xfId="93" applyNumberFormat="1" applyFont="1" applyAlignment="1">
      <alignment horizontal="right" vertical="center"/>
    </xf>
    <xf numFmtId="0" fontId="1" fillId="0" borderId="0" xfId="93" applyFont="1" applyBorder="1" applyAlignment="1">
      <alignment horizontal="center" vertical="center" wrapText="1"/>
    </xf>
    <xf numFmtId="191" fontId="33" fillId="0" borderId="0" xfId="93" applyNumberFormat="1" applyFont="1" applyBorder="1" applyAlignment="1">
      <alignment horizontal="center" vertical="center" wrapText="1"/>
    </xf>
    <xf numFmtId="0" fontId="6" fillId="0" borderId="1" xfId="93" applyFont="1" applyBorder="1" applyAlignment="1">
      <alignment horizontal="center" vertical="center" wrapText="1"/>
    </xf>
    <xf numFmtId="191" fontId="6" fillId="0" borderId="1" xfId="93" applyNumberFormat="1" applyFont="1" applyBorder="1" applyAlignment="1">
      <alignment horizontal="center" vertical="center" wrapText="1"/>
    </xf>
    <xf numFmtId="0" fontId="33" fillId="0" borderId="1" xfId="93" applyFont="1" applyBorder="1" applyAlignment="1">
      <alignment horizontal="left" vertical="center" wrapText="1"/>
    </xf>
    <xf numFmtId="191" fontId="33" fillId="0" borderId="1" xfId="93" applyNumberFormat="1" applyFont="1" applyBorder="1" applyAlignment="1">
      <alignment horizontal="center" vertical="center" wrapText="1"/>
    </xf>
    <xf numFmtId="0" fontId="14" fillId="0" borderId="1" xfId="93" applyFont="1" applyBorder="1" applyAlignment="1">
      <alignment horizontal="left" vertical="center" wrapText="1"/>
    </xf>
    <xf numFmtId="191" fontId="14" fillId="0" borderId="1" xfId="93" applyNumberFormat="1" applyFont="1" applyBorder="1" applyAlignment="1">
      <alignment horizontal="center" vertical="center" wrapText="1"/>
    </xf>
    <xf numFmtId="0" fontId="8" fillId="0" borderId="0" xfId="93" applyFont="1" applyBorder="1" applyAlignment="1">
      <alignment vertical="center" wrapText="1"/>
    </xf>
    <xf numFmtId="0" fontId="33" fillId="0" borderId="0" xfId="84" applyNumberFormat="1" applyFont="1" applyFill="1" applyBorder="1" applyAlignment="1" applyProtection="1">
      <alignment vertical="center"/>
    </xf>
    <xf numFmtId="0" fontId="30" fillId="0" borderId="0" xfId="0" applyFont="1" applyAlignment="1">
      <alignment vertical="center"/>
    </xf>
    <xf numFmtId="0" fontId="34" fillId="0" borderId="0" xfId="41" applyFont="1" applyFill="1" applyAlignment="1">
      <alignment horizontal="center" vertical="center"/>
    </xf>
    <xf numFmtId="0" fontId="35" fillId="0" borderId="0" xfId="41" applyFont="1" applyFill="1" applyAlignment="1">
      <alignment horizontal="center" vertical="center"/>
    </xf>
    <xf numFmtId="0" fontId="6" fillId="0" borderId="1" xfId="41" applyFont="1" applyFill="1" applyBorder="1" applyAlignment="1">
      <alignment horizontal="center" vertical="center"/>
    </xf>
    <xf numFmtId="0" fontId="6" fillId="0" borderId="1" xfId="41" applyFont="1" applyFill="1" applyBorder="1" applyAlignment="1">
      <alignment horizontal="center" vertical="center" wrapText="1"/>
    </xf>
    <xf numFmtId="0" fontId="36" fillId="0" borderId="1" xfId="41" applyFont="1" applyFill="1" applyBorder="1" applyAlignment="1">
      <alignment horizontal="center" vertical="center" wrapText="1"/>
    </xf>
    <xf numFmtId="0" fontId="37" fillId="0" borderId="1" xfId="41" applyFont="1" applyFill="1" applyBorder="1" applyAlignment="1">
      <alignment horizontal="center" vertical="center" wrapText="1"/>
    </xf>
    <xf numFmtId="0" fontId="38" fillId="0" borderId="1" xfId="74" applyNumberFormat="1" applyFont="1" applyFill="1" applyBorder="1" applyAlignment="1" applyProtection="1">
      <alignment horizontal="center" vertical="center"/>
    </xf>
    <xf numFmtId="192" fontId="7" fillId="0" borderId="1" xfId="41" applyNumberFormat="1" applyFont="1" applyFill="1" applyBorder="1" applyAlignment="1">
      <alignment horizontal="center" vertical="center" wrapText="1"/>
    </xf>
    <xf numFmtId="192" fontId="38" fillId="0" borderId="1" xfId="0" applyNumberFormat="1" applyFont="1" applyFill="1" applyBorder="1" applyAlignment="1" applyProtection="1">
      <alignment horizontal="center" vertical="center"/>
    </xf>
    <xf numFmtId="176" fontId="33" fillId="0" borderId="0" xfId="78" applyNumberFormat="1" applyFont="1" applyBorder="1" applyAlignment="1">
      <alignment horizontal="center" vertical="center"/>
    </xf>
    <xf numFmtId="0" fontId="33" fillId="0" borderId="0" xfId="41" applyFont="1" applyFill="1">
      <alignment vertical="center"/>
    </xf>
    <xf numFmtId="0" fontId="8" fillId="0" borderId="0" xfId="41" applyFont="1" applyFill="1">
      <alignment vertical="center"/>
    </xf>
    <xf numFmtId="0" fontId="30" fillId="0" borderId="0" xfId="0" applyNumberFormat="1" applyFont="1" applyFill="1" applyBorder="1" applyAlignment="1" applyProtection="1">
      <alignment vertical="center"/>
    </xf>
    <xf numFmtId="0" fontId="24" fillId="0" borderId="0" xfId="15" applyFont="1" applyAlignment="1">
      <alignment vertical="center" wrapText="1"/>
    </xf>
    <xf numFmtId="0" fontId="24" fillId="0" borderId="0" xfId="15" applyFont="1" applyAlignment="1">
      <alignment horizontal="center" vertical="center" wrapText="1"/>
    </xf>
    <xf numFmtId="0" fontId="0" fillId="0" borderId="0" xfId="0" applyFont="1" applyAlignment="1">
      <alignment vertical="center"/>
    </xf>
    <xf numFmtId="0" fontId="24" fillId="0" borderId="0" xfId="15" applyFont="1" applyFill="1" applyAlignment="1">
      <alignment vertical="center" wrapText="1"/>
    </xf>
    <xf numFmtId="0" fontId="24" fillId="0" borderId="0" xfId="15" applyFont="1" applyFill="1" applyAlignment="1">
      <alignment horizontal="center" vertical="center" wrapText="1"/>
    </xf>
    <xf numFmtId="0" fontId="39" fillId="0" borderId="0" xfId="15" applyFont="1" applyFill="1" applyAlignment="1">
      <alignment horizontal="right" vertical="center" wrapText="1"/>
    </xf>
    <xf numFmtId="0" fontId="1" fillId="0" borderId="0" xfId="0" applyFont="1" applyFill="1" applyAlignment="1">
      <alignment horizontal="center" vertical="center" wrapText="1"/>
    </xf>
    <xf numFmtId="0" fontId="16" fillId="0" borderId="12" xfId="0" applyFont="1" applyFill="1" applyBorder="1" applyAlignment="1">
      <alignment horizontal="center" vertical="center" wrapText="1" shrinkToFit="1"/>
    </xf>
    <xf numFmtId="0" fontId="6" fillId="0" borderId="1" xfId="15" applyFont="1" applyFill="1" applyBorder="1" applyAlignment="1">
      <alignment horizontal="center" vertical="center" wrapText="1"/>
    </xf>
    <xf numFmtId="0" fontId="22" fillId="0" borderId="2" xfId="15" applyFont="1" applyFill="1" applyBorder="1" applyAlignment="1">
      <alignment horizontal="center" vertical="center" wrapText="1"/>
    </xf>
    <xf numFmtId="0" fontId="6" fillId="0" borderId="3" xfId="15" applyFont="1" applyFill="1" applyBorder="1" applyAlignment="1">
      <alignment horizontal="center" vertical="center" wrapText="1"/>
    </xf>
    <xf numFmtId="0" fontId="6" fillId="0" borderId="5" xfId="15" applyFont="1" applyFill="1" applyBorder="1" applyAlignment="1">
      <alignment horizontal="center" vertical="center" wrapText="1"/>
    </xf>
    <xf numFmtId="0" fontId="6" fillId="0" borderId="4" xfId="15" applyFont="1" applyFill="1" applyBorder="1" applyAlignment="1">
      <alignment horizontal="center" vertical="center" wrapText="1"/>
    </xf>
    <xf numFmtId="0" fontId="22" fillId="0" borderId="1" xfId="15" applyFont="1" applyFill="1" applyBorder="1" applyAlignment="1">
      <alignment horizontal="center" vertical="center" wrapText="1"/>
    </xf>
    <xf numFmtId="0" fontId="22" fillId="0" borderId="10" xfId="15" applyFont="1" applyFill="1" applyBorder="1" applyAlignment="1">
      <alignment horizontal="center" vertical="center" wrapText="1"/>
    </xf>
    <xf numFmtId="193" fontId="40" fillId="0" borderId="1" xfId="44" applyNumberFormat="1" applyFont="1" applyFill="1" applyBorder="1" applyAlignment="1" applyProtection="1">
      <alignment vertical="center"/>
    </xf>
    <xf numFmtId="182" fontId="0" fillId="0" borderId="1" xfId="0" applyNumberFormat="1" applyFont="1" applyFill="1" applyBorder="1" applyAlignment="1">
      <alignment vertical="center"/>
    </xf>
    <xf numFmtId="183" fontId="0" fillId="0" borderId="1" xfId="0" applyNumberFormat="1" applyFont="1" applyFill="1" applyBorder="1" applyAlignment="1">
      <alignment vertical="center"/>
    </xf>
    <xf numFmtId="0" fontId="0" fillId="0" borderId="1" xfId="0" applyFont="1" applyFill="1" applyBorder="1" applyAlignment="1">
      <alignment vertical="center"/>
    </xf>
    <xf numFmtId="0" fontId="18" fillId="0" borderId="1" xfId="44" applyNumberFormat="1" applyFont="1" applyFill="1" applyBorder="1" applyAlignment="1" applyProtection="1">
      <alignment vertical="center" wrapText="1"/>
    </xf>
    <xf numFmtId="0" fontId="18" fillId="0" borderId="1" xfId="44" applyNumberFormat="1" applyFont="1" applyFill="1" applyBorder="1" applyAlignment="1" applyProtection="1">
      <alignment vertical="center"/>
    </xf>
    <xf numFmtId="0" fontId="40" fillId="0" borderId="1" xfId="44" applyNumberFormat="1" applyFont="1" applyFill="1" applyBorder="1" applyAlignment="1" applyProtection="1">
      <alignment vertical="center"/>
    </xf>
    <xf numFmtId="0" fontId="18" fillId="0" borderId="1" xfId="0" applyNumberFormat="1" applyFont="1" applyFill="1" applyBorder="1" applyAlignment="1" applyProtection="1">
      <alignment horizontal="left" vertical="center"/>
    </xf>
    <xf numFmtId="182" fontId="2" fillId="0" borderId="1" xfId="0" applyNumberFormat="1" applyFont="1" applyFill="1" applyBorder="1" applyAlignment="1">
      <alignment vertical="center"/>
    </xf>
    <xf numFmtId="0" fontId="2" fillId="0" borderId="1" xfId="0" applyFont="1" applyFill="1" applyBorder="1" applyAlignment="1">
      <alignment vertical="center"/>
    </xf>
    <xf numFmtId="180" fontId="0" fillId="0" borderId="0" xfId="0" applyNumberFormat="1" applyFont="1" applyAlignment="1">
      <alignment vertical="center"/>
    </xf>
    <xf numFmtId="183" fontId="0" fillId="0" borderId="0" xfId="0" applyNumberFormat="1" applyFont="1" applyAlignment="1">
      <alignment vertical="center"/>
    </xf>
    <xf numFmtId="0" fontId="39" fillId="0" borderId="0" xfId="15" applyFont="1" applyAlignment="1">
      <alignment vertical="center" wrapText="1"/>
    </xf>
    <xf numFmtId="0" fontId="39" fillId="0" borderId="0" xfId="15" applyFont="1" applyAlignment="1">
      <alignment horizontal="center" vertical="center" wrapText="1"/>
    </xf>
    <xf numFmtId="183" fontId="24" fillId="0" borderId="0" xfId="15" applyNumberFormat="1" applyFont="1" applyAlignment="1">
      <alignment vertical="center" wrapText="1"/>
    </xf>
    <xf numFmtId="0" fontId="39" fillId="0" borderId="0" xfId="15" applyFont="1" applyAlignment="1">
      <alignment horizontal="right" vertical="center" wrapText="1"/>
    </xf>
    <xf numFmtId="0" fontId="1" fillId="0" borderId="0" xfId="0" applyFont="1" applyAlignment="1">
      <alignment horizontal="center" vertical="center" wrapText="1"/>
    </xf>
    <xf numFmtId="183" fontId="1" fillId="0" borderId="0" xfId="0" applyNumberFormat="1" applyFont="1" applyAlignment="1">
      <alignment horizontal="center" vertical="center" wrapText="1"/>
    </xf>
    <xf numFmtId="0" fontId="18" fillId="0" borderId="0" xfId="15" applyFont="1" applyAlignment="1">
      <alignment vertical="center" wrapText="1"/>
    </xf>
    <xf numFmtId="0" fontId="18" fillId="0" borderId="0" xfId="15" applyFont="1" applyAlignment="1">
      <alignment horizontal="center" vertical="center" wrapText="1"/>
    </xf>
    <xf numFmtId="0" fontId="24" fillId="0" borderId="0" xfId="15" applyFont="1" applyBorder="1" applyAlignment="1">
      <alignment horizontal="center" vertical="center" wrapText="1"/>
    </xf>
    <xf numFmtId="183" fontId="16" fillId="0" borderId="0" xfId="0" applyNumberFormat="1" applyFont="1" applyAlignment="1">
      <alignment horizontal="right" vertical="center" wrapText="1" shrinkToFit="1"/>
    </xf>
    <xf numFmtId="0" fontId="16" fillId="0" borderId="0" xfId="0" applyFont="1" applyAlignment="1">
      <alignment horizontal="right" vertical="center" wrapText="1" shrinkToFit="1"/>
    </xf>
    <xf numFmtId="0" fontId="4" fillId="0" borderId="0" xfId="15" applyFont="1" applyBorder="1" applyAlignment="1">
      <alignment horizontal="center" vertical="center" wrapText="1"/>
    </xf>
    <xf numFmtId="183" fontId="4" fillId="0" borderId="0" xfId="15" applyNumberFormat="1" applyFont="1" applyBorder="1" applyAlignment="1">
      <alignment horizontal="center" vertical="center" wrapText="1"/>
    </xf>
    <xf numFmtId="183"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182" fontId="2" fillId="0" borderId="1" xfId="9" applyNumberFormat="1" applyFont="1" applyFill="1" applyBorder="1" applyAlignment="1" applyProtection="1">
      <alignment vertical="center"/>
    </xf>
    <xf numFmtId="182" fontId="0" fillId="0" borderId="1" xfId="9" applyNumberFormat="1" applyFont="1" applyFill="1" applyBorder="1" applyAlignment="1" applyProtection="1">
      <alignment vertical="center" wrapText="1"/>
    </xf>
    <xf numFmtId="0" fontId="16" fillId="0" borderId="1" xfId="44" applyNumberFormat="1" applyFont="1" applyFill="1" applyBorder="1" applyAlignment="1" applyProtection="1">
      <alignment vertical="center"/>
    </xf>
    <xf numFmtId="0" fontId="41" fillId="0" borderId="1" xfId="44" applyNumberFormat="1" applyFont="1" applyFill="1" applyBorder="1" applyAlignment="1" applyProtection="1"/>
    <xf numFmtId="184" fontId="41" fillId="0" borderId="1" xfId="75" applyNumberFormat="1" applyFont="1" applyFill="1" applyBorder="1" applyAlignment="1" applyProtection="1">
      <alignment vertical="center"/>
    </xf>
    <xf numFmtId="186" fontId="2" fillId="0" borderId="1" xfId="44" applyNumberFormat="1" applyFont="1" applyFill="1" applyBorder="1" applyAlignment="1" applyProtection="1">
      <alignment vertical="center"/>
    </xf>
    <xf numFmtId="184" fontId="18" fillId="0" borderId="1" xfId="75" applyNumberFormat="1" applyFont="1" applyFill="1" applyBorder="1" applyAlignment="1" applyProtection="1">
      <alignment vertical="center"/>
    </xf>
    <xf numFmtId="184" fontId="18" fillId="0" borderId="1" xfId="75" applyNumberFormat="1" applyFont="1" applyFill="1" applyBorder="1" applyAlignment="1" applyProtection="1">
      <alignment horizontal="right" vertical="center"/>
    </xf>
    <xf numFmtId="180" fontId="6" fillId="0" borderId="1" xfId="15" applyNumberFormat="1" applyFont="1" applyFill="1" applyBorder="1" applyAlignment="1">
      <alignment horizontal="center" vertical="center" wrapText="1"/>
    </xf>
    <xf numFmtId="180" fontId="2" fillId="0" borderId="1" xfId="0" applyNumberFormat="1" applyFont="1" applyFill="1" applyBorder="1" applyAlignment="1">
      <alignment vertical="center"/>
    </xf>
    <xf numFmtId="188" fontId="23" fillId="0" borderId="1" xfId="95" applyNumberFormat="1" applyFont="1" applyFill="1" applyBorder="1" applyAlignment="1">
      <alignment horizontal="center" vertical="center" wrapText="1"/>
    </xf>
    <xf numFmtId="180" fontId="0" fillId="0" borderId="1" xfId="0" applyNumberFormat="1" applyFont="1" applyFill="1" applyBorder="1" applyAlignment="1">
      <alignment vertical="center"/>
    </xf>
    <xf numFmtId="0" fontId="0" fillId="0" borderId="0" xfId="0" applyFont="1" applyFill="1" applyAlignment="1">
      <alignment vertical="center"/>
    </xf>
    <xf numFmtId="0" fontId="0" fillId="6" borderId="0" xfId="0" applyFont="1" applyFill="1" applyAlignment="1">
      <alignment vertical="center"/>
    </xf>
    <xf numFmtId="0" fontId="0" fillId="6" borderId="0" xfId="0" applyFont="1" applyFill="1" applyAlignment="1">
      <alignment horizontal="right" vertical="center"/>
    </xf>
    <xf numFmtId="190" fontId="0" fillId="6" borderId="0" xfId="0" applyNumberFormat="1" applyFont="1" applyFill="1" applyAlignment="1">
      <alignment horizontal="right" vertical="center"/>
    </xf>
    <xf numFmtId="0" fontId="5" fillId="0" borderId="0" xfId="71" applyNumberFormat="1" applyFont="1" applyFill="1" applyBorder="1" applyAlignment="1" applyProtection="1">
      <alignment vertical="center" wrapText="1"/>
    </xf>
    <xf numFmtId="193" fontId="5" fillId="0" borderId="0" xfId="9" applyNumberFormat="1" applyFont="1" applyFill="1" applyBorder="1" applyAlignment="1" applyProtection="1">
      <alignment horizontal="right" vertical="center"/>
    </xf>
    <xf numFmtId="193" fontId="5" fillId="0" borderId="0" xfId="9" applyNumberFormat="1" applyFont="1" applyFill="1" applyAlignment="1">
      <alignment horizontal="right" vertical="center"/>
    </xf>
    <xf numFmtId="190" fontId="5" fillId="0" borderId="0" xfId="9" applyNumberFormat="1" applyFont="1" applyFill="1" applyAlignment="1">
      <alignment horizontal="right" vertical="center"/>
    </xf>
    <xf numFmtId="0" fontId="1" fillId="0" borderId="0" xfId="71" applyNumberFormat="1" applyFont="1" applyFill="1" applyBorder="1" applyAlignment="1" applyProtection="1">
      <alignment vertical="center"/>
    </xf>
    <xf numFmtId="0" fontId="1" fillId="0" borderId="0" xfId="71" applyNumberFormat="1" applyFont="1" applyFill="1" applyBorder="1" applyAlignment="1" applyProtection="1">
      <alignment horizontal="center" vertical="center"/>
    </xf>
    <xf numFmtId="0" fontId="1" fillId="0" borderId="0" xfId="71" applyNumberFormat="1" applyFont="1" applyFill="1" applyBorder="1" applyAlignment="1" applyProtection="1">
      <alignment horizontal="right" vertical="center"/>
    </xf>
    <xf numFmtId="190" fontId="1" fillId="0" borderId="0" xfId="71" applyNumberFormat="1" applyFont="1" applyFill="1" applyBorder="1" applyAlignment="1" applyProtection="1">
      <alignment horizontal="right" vertical="center"/>
    </xf>
    <xf numFmtId="0" fontId="25" fillId="0" borderId="0" xfId="71" applyNumberFormat="1" applyFont="1" applyFill="1" applyBorder="1" applyAlignment="1" applyProtection="1">
      <alignment vertical="center" wrapText="1"/>
    </xf>
    <xf numFmtId="193" fontId="25" fillId="0" borderId="0" xfId="9" applyNumberFormat="1" applyFont="1" applyFill="1" applyBorder="1" applyAlignment="1" applyProtection="1">
      <alignment horizontal="right" vertical="center"/>
    </xf>
    <xf numFmtId="192" fontId="5" fillId="0" borderId="0" xfId="0" applyNumberFormat="1" applyFont="1" applyFill="1" applyAlignment="1">
      <alignment horizontal="right" vertical="center"/>
    </xf>
    <xf numFmtId="0" fontId="37" fillId="0" borderId="1" xfId="0" applyNumberFormat="1" applyFont="1" applyFill="1" applyBorder="1" applyAlignment="1" applyProtection="1">
      <alignment horizontal="center" vertical="center"/>
    </xf>
    <xf numFmtId="0" fontId="6" fillId="0" borderId="1" xfId="71" applyNumberFormat="1" applyFont="1" applyFill="1" applyBorder="1" applyAlignment="1" applyProtection="1">
      <alignment horizontal="center" vertical="center" wrapText="1" shrinkToFit="1"/>
    </xf>
    <xf numFmtId="193" fontId="6" fillId="0" borderId="1" xfId="101" applyNumberFormat="1" applyFont="1" applyFill="1" applyBorder="1" applyAlignment="1" applyProtection="1">
      <alignment horizontal="distributed" vertical="center"/>
      <protection locked="0"/>
    </xf>
    <xf numFmtId="190" fontId="6" fillId="0" borderId="9" xfId="0" applyNumberFormat="1" applyFont="1" applyFill="1" applyBorder="1" applyAlignment="1" applyProtection="1">
      <alignment horizontal="center" vertical="center"/>
    </xf>
    <xf numFmtId="190" fontId="6" fillId="0" borderId="3" xfId="9" applyNumberFormat="1" applyFont="1" applyFill="1" applyBorder="1" applyAlignment="1" applyProtection="1">
      <alignment horizontal="center" vertical="center" wrapText="1" shrinkToFit="1"/>
    </xf>
    <xf numFmtId="0" fontId="19" fillId="0" borderId="3" xfId="0" applyNumberFormat="1" applyFont="1" applyFill="1" applyBorder="1" applyAlignment="1" applyProtection="1">
      <alignment horizontal="left" vertical="center"/>
    </xf>
    <xf numFmtId="3" fontId="18" fillId="0" borderId="1" xfId="0" applyNumberFormat="1" applyFont="1" applyFill="1" applyBorder="1" applyAlignment="1" applyProtection="1">
      <alignment horizontal="right" vertical="center"/>
    </xf>
    <xf numFmtId="190" fontId="18" fillId="0" borderId="1" xfId="0" applyNumberFormat="1" applyFont="1" applyFill="1" applyBorder="1" applyAlignment="1" applyProtection="1">
      <alignment horizontal="right" vertical="center"/>
    </xf>
    <xf numFmtId="190" fontId="18" fillId="0" borderId="3" xfId="0" applyNumberFormat="1" applyFont="1" applyFill="1" applyBorder="1" applyAlignment="1" applyProtection="1">
      <alignment horizontal="right" vertical="center"/>
    </xf>
    <xf numFmtId="3" fontId="18" fillId="0" borderId="10" xfId="0" applyNumberFormat="1" applyFont="1" applyFill="1" applyBorder="1" applyAlignment="1" applyProtection="1">
      <alignment horizontal="right" vertical="center"/>
    </xf>
    <xf numFmtId="0" fontId="18" fillId="0" borderId="3" xfId="0" applyNumberFormat="1" applyFont="1" applyFill="1" applyBorder="1" applyAlignment="1" applyProtection="1">
      <alignment horizontal="left" vertical="center"/>
    </xf>
    <xf numFmtId="190" fontId="18" fillId="0" borderId="1" xfId="101" applyNumberFormat="1" applyFont="1" applyFill="1" applyBorder="1" applyAlignment="1" applyProtection="1">
      <alignment horizontal="right" vertical="center"/>
    </xf>
    <xf numFmtId="193" fontId="18" fillId="0" borderId="1" xfId="101" applyNumberFormat="1" applyFont="1" applyFill="1" applyBorder="1" applyAlignment="1" applyProtection="1">
      <alignment horizontal="right" vertical="center"/>
    </xf>
    <xf numFmtId="192" fontId="5" fillId="0" borderId="0" xfId="0" applyNumberFormat="1" applyFont="1" applyFill="1" applyAlignment="1">
      <alignment vertical="center"/>
    </xf>
    <xf numFmtId="178" fontId="14" fillId="0" borderId="1" xfId="95" applyNumberFormat="1" applyFont="1" applyFill="1" applyBorder="1" applyAlignment="1">
      <alignment horizontal="center" vertical="center" wrapText="1"/>
    </xf>
    <xf numFmtId="178" fontId="14" fillId="0" borderId="10" xfId="95" applyNumberFormat="1" applyFont="1" applyFill="1" applyBorder="1" applyAlignment="1">
      <alignment horizontal="center" vertical="center" wrapText="1"/>
    </xf>
    <xf numFmtId="0" fontId="0" fillId="6" borderId="0" xfId="0" applyFont="1" applyFill="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190" fontId="18" fillId="0" borderId="10" xfId="0" applyNumberFormat="1" applyFont="1" applyFill="1" applyBorder="1" applyAlignment="1" applyProtection="1">
      <alignment horizontal="right" vertical="center"/>
    </xf>
    <xf numFmtId="0" fontId="9" fillId="0" borderId="7" xfId="0" applyFont="1" applyFill="1" applyBorder="1" applyAlignment="1">
      <alignment horizontal="center" vertical="center" wrapText="1"/>
    </xf>
    <xf numFmtId="0" fontId="9" fillId="6" borderId="0" xfId="0" applyFont="1" applyFill="1" applyAlignment="1">
      <alignment vertical="center" wrapText="1"/>
    </xf>
    <xf numFmtId="0" fontId="9" fillId="6" borderId="0" xfId="0" applyFont="1" applyFill="1" applyAlignment="1">
      <alignment horizontal="right" vertical="center" wrapText="1"/>
    </xf>
    <xf numFmtId="190" fontId="9" fillId="6" borderId="0" xfId="0" applyNumberFormat="1" applyFont="1" applyFill="1" applyAlignment="1">
      <alignment horizontal="right" vertical="center" wrapText="1"/>
    </xf>
    <xf numFmtId="0" fontId="37" fillId="0" borderId="1" xfId="0" applyFont="1" applyFill="1" applyBorder="1" applyAlignment="1">
      <alignment horizontal="center" vertical="center" wrapText="1"/>
    </xf>
    <xf numFmtId="1" fontId="6" fillId="0" borderId="1" xfId="95" applyNumberFormat="1" applyFont="1" applyFill="1" applyBorder="1" applyAlignment="1">
      <alignment horizontal="left" vertical="center" wrapText="1"/>
    </xf>
    <xf numFmtId="181" fontId="42" fillId="0" borderId="1" xfId="95" applyNumberFormat="1" applyFont="1" applyFill="1" applyBorder="1" applyAlignment="1">
      <alignment horizontal="center" vertical="center" wrapText="1"/>
    </xf>
    <xf numFmtId="0" fontId="43" fillId="0" borderId="1" xfId="15" applyFont="1" applyFill="1" applyBorder="1" applyAlignment="1">
      <alignment horizontal="center" vertical="center" wrapText="1"/>
    </xf>
    <xf numFmtId="1" fontId="44" fillId="0" borderId="1" xfId="95" applyNumberFormat="1" applyFont="1" applyFill="1" applyBorder="1" applyAlignment="1">
      <alignment vertical="center" wrapText="1"/>
    </xf>
    <xf numFmtId="181" fontId="33" fillId="0" borderId="1" xfId="95" applyNumberFormat="1" applyFont="1" applyFill="1" applyBorder="1" applyAlignment="1">
      <alignment horizontal="center" vertical="center" wrapText="1"/>
    </xf>
    <xf numFmtId="0" fontId="14" fillId="0" borderId="1" xfId="15" applyFont="1" applyFill="1" applyBorder="1" applyAlignment="1">
      <alignment horizontal="center" vertical="center" wrapText="1"/>
    </xf>
    <xf numFmtId="1" fontId="9" fillId="0" borderId="1" xfId="95" applyNumberFormat="1" applyFont="1" applyFill="1" applyBorder="1" applyAlignment="1">
      <alignment horizontal="left" vertical="center" wrapText="1" indent="1"/>
    </xf>
    <xf numFmtId="189" fontId="35" fillId="0" borderId="1" xfId="0" applyNumberFormat="1" applyFont="1" applyFill="1" applyBorder="1" applyAlignment="1" applyProtection="1">
      <alignment horizontal="left" vertical="center" wrapText="1" shrinkToFit="1"/>
      <protection locked="0"/>
    </xf>
    <xf numFmtId="180" fontId="33" fillId="0" borderId="1" xfId="95" applyNumberFormat="1" applyFont="1" applyFill="1" applyBorder="1" applyAlignment="1">
      <alignment horizontal="center" vertical="center" wrapText="1"/>
    </xf>
    <xf numFmtId="181" fontId="14" fillId="0" borderId="1" xfId="95" applyNumberFormat="1" applyFont="1" applyFill="1" applyBorder="1" applyAlignment="1">
      <alignment horizontal="center" vertical="center" wrapText="1"/>
    </xf>
    <xf numFmtId="0" fontId="42" fillId="0" borderId="1" xfId="15" applyNumberFormat="1" applyFont="1" applyFill="1" applyBorder="1" applyAlignment="1" applyProtection="1">
      <alignment horizontal="left" vertical="center"/>
      <protection locked="0"/>
    </xf>
    <xf numFmtId="181" fontId="7" fillId="0" borderId="1" xfId="95" applyNumberFormat="1" applyFont="1" applyFill="1" applyBorder="1" applyAlignment="1">
      <alignment horizontal="center" vertical="center" wrapText="1"/>
    </xf>
    <xf numFmtId="181" fontId="15" fillId="0" borderId="1" xfId="95" applyNumberFormat="1" applyFont="1" applyFill="1" applyBorder="1" applyAlignment="1">
      <alignment horizontal="center" vertical="center" wrapText="1"/>
    </xf>
    <xf numFmtId="178" fontId="15" fillId="0" borderId="1" xfId="95" applyNumberFormat="1" applyFont="1" applyFill="1" applyBorder="1" applyAlignment="1">
      <alignment horizontal="center" vertical="center" wrapText="1"/>
    </xf>
    <xf numFmtId="0" fontId="14" fillId="0" borderId="1" xfId="15" applyFont="1" applyFill="1" applyBorder="1" applyAlignment="1">
      <alignment horizontal="left" vertical="center" wrapText="1"/>
    </xf>
    <xf numFmtId="1" fontId="42" fillId="0" borderId="1" xfId="95" applyNumberFormat="1" applyFont="1" applyFill="1" applyBorder="1" applyAlignment="1">
      <alignment vertical="center" wrapText="1"/>
    </xf>
    <xf numFmtId="0" fontId="0" fillId="0" borderId="1" xfId="0" applyFont="1" applyFill="1" applyBorder="1" applyAlignment="1">
      <alignment horizontal="left" vertical="center" wrapText="1"/>
    </xf>
    <xf numFmtId="180" fontId="42" fillId="0" borderId="1" xfId="15" applyNumberFormat="1" applyFont="1" applyFill="1" applyBorder="1" applyAlignment="1">
      <alignment horizontal="center" vertical="center" wrapText="1"/>
    </xf>
    <xf numFmtId="0" fontId="16" fillId="0" borderId="0" xfId="15" applyFont="1" applyFill="1" applyBorder="1" applyAlignment="1">
      <alignment horizontal="left" vertical="center" wrapText="1"/>
    </xf>
    <xf numFmtId="0" fontId="16" fillId="0" borderId="0" xfId="15" applyFont="1" applyFill="1" applyAlignment="1">
      <alignment vertical="center"/>
    </xf>
    <xf numFmtId="0" fontId="24" fillId="0" borderId="0" xfId="15" applyFont="1" applyFill="1" applyAlignment="1">
      <alignment horizontal="center" vertical="center"/>
    </xf>
    <xf numFmtId="0" fontId="45" fillId="0" borderId="0" xfId="0" applyFont="1" applyFill="1" applyAlignment="1">
      <alignment vertical="center" wrapText="1"/>
    </xf>
    <xf numFmtId="0" fontId="39" fillId="0" borderId="0" xfId="15" applyFont="1" applyFill="1" applyAlignment="1">
      <alignment vertical="center" wrapText="1"/>
    </xf>
    <xf numFmtId="0" fontId="39" fillId="0" borderId="0" xfId="15" applyFont="1" applyFill="1" applyAlignment="1">
      <alignment horizontal="center" vertical="center" wrapText="1"/>
    </xf>
    <xf numFmtId="0" fontId="18" fillId="0" borderId="0" xfId="15" applyFont="1" applyFill="1" applyAlignment="1">
      <alignment vertical="center" wrapText="1"/>
    </xf>
    <xf numFmtId="0" fontId="18" fillId="0" borderId="0" xfId="15" applyFont="1" applyFill="1" applyAlignment="1">
      <alignment horizontal="center" vertical="center" wrapText="1"/>
    </xf>
    <xf numFmtId="0" fontId="24" fillId="0" borderId="0" xfId="15" applyFont="1" applyFill="1" applyBorder="1" applyAlignment="1">
      <alignment horizontal="center" vertical="center" wrapText="1"/>
    </xf>
    <xf numFmtId="0" fontId="16" fillId="0" borderId="0" xfId="0" applyFont="1" applyFill="1" applyAlignment="1">
      <alignment horizontal="right" vertical="center" wrapText="1" shrinkToFit="1"/>
    </xf>
    <xf numFmtId="0" fontId="6" fillId="0" borderId="2" xfId="15" applyFont="1" applyFill="1" applyBorder="1" applyAlignment="1">
      <alignment horizontal="center" vertical="center" wrapText="1"/>
    </xf>
    <xf numFmtId="0" fontId="6" fillId="0" borderId="10" xfId="15" applyFont="1" applyFill="1" applyBorder="1" applyAlignment="1">
      <alignment horizontal="center" vertical="center" wrapText="1"/>
    </xf>
    <xf numFmtId="178" fontId="42" fillId="0" borderId="1" xfId="95" applyNumberFormat="1" applyFont="1" applyFill="1" applyBorder="1" applyAlignment="1">
      <alignment horizontal="center" vertical="center" wrapText="1"/>
    </xf>
    <xf numFmtId="189" fontId="43" fillId="0" borderId="1" xfId="15" applyNumberFormat="1" applyFont="1" applyFill="1" applyBorder="1" applyAlignment="1">
      <alignment horizontal="center" vertical="center" wrapText="1"/>
    </xf>
    <xf numFmtId="0" fontId="9" fillId="0" borderId="1" xfId="95" applyFont="1" applyFill="1" applyBorder="1" applyAlignment="1">
      <alignment horizontal="left" vertical="center" wrapText="1" indent="1"/>
    </xf>
    <xf numFmtId="181" fontId="24" fillId="0" borderId="1" xfId="15" applyNumberFormat="1" applyFont="1" applyFill="1" applyBorder="1" applyAlignment="1">
      <alignment horizontal="center" vertical="center" wrapText="1"/>
    </xf>
    <xf numFmtId="178" fontId="39" fillId="0" borderId="1" xfId="95" applyNumberFormat="1" applyFont="1" applyFill="1" applyBorder="1" applyAlignment="1">
      <alignment horizontal="center" vertical="center" wrapText="1"/>
    </xf>
    <xf numFmtId="189" fontId="43" fillId="0" borderId="1" xfId="15" applyNumberFormat="1" applyFont="1" applyFill="1" applyBorder="1" applyAlignment="1">
      <alignment vertical="center" wrapText="1"/>
    </xf>
    <xf numFmtId="189" fontId="16" fillId="0" borderId="1" xfId="15" applyNumberFormat="1" applyFont="1" applyFill="1" applyBorder="1" applyAlignment="1">
      <alignment vertical="center" wrapText="1"/>
    </xf>
    <xf numFmtId="181" fontId="45" fillId="0" borderId="1" xfId="15" applyNumberFormat="1" applyFont="1" applyFill="1" applyBorder="1" applyAlignment="1">
      <alignment horizontal="center" vertical="center" wrapText="1"/>
    </xf>
    <xf numFmtId="0" fontId="2" fillId="0" borderId="1" xfId="15" applyFont="1" applyFill="1" applyBorder="1" applyAlignment="1">
      <alignment vertical="center" wrapText="1"/>
    </xf>
    <xf numFmtId="181" fontId="42" fillId="0" borderId="1" xfId="15" applyNumberFormat="1" applyFont="1" applyFill="1" applyBorder="1" applyAlignment="1">
      <alignment horizontal="center" vertical="center" wrapText="1"/>
    </xf>
    <xf numFmtId="189" fontId="23" fillId="0" borderId="1" xfId="15" applyNumberFormat="1" applyFont="1" applyFill="1" applyBorder="1" applyAlignment="1">
      <alignment horizontal="center" vertical="center" wrapText="1"/>
    </xf>
    <xf numFmtId="0" fontId="9" fillId="0" borderId="7" xfId="0" applyFont="1" applyFill="1" applyBorder="1" applyAlignment="1">
      <alignment vertical="center" wrapText="1"/>
    </xf>
    <xf numFmtId="181" fontId="24" fillId="0" borderId="0" xfId="15" applyNumberFormat="1" applyFont="1" applyFill="1" applyAlignment="1">
      <alignment horizontal="center" vertical="center" wrapText="1"/>
    </xf>
    <xf numFmtId="0" fontId="0" fillId="6" borderId="0" xfId="0" applyFont="1" applyFill="1"/>
    <xf numFmtId="0" fontId="0" fillId="0" borderId="0" xfId="0" applyFont="1" applyFill="1"/>
    <xf numFmtId="0" fontId="0" fillId="0" borderId="0" xfId="0" applyFont="1" applyFill="1" applyAlignment="1">
      <alignment horizontal="right" vertical="center"/>
    </xf>
    <xf numFmtId="0" fontId="46" fillId="0" borderId="0" xfId="0" applyFont="1" applyFill="1" applyAlignment="1">
      <alignment horizontal="center" vertical="center"/>
    </xf>
    <xf numFmtId="0" fontId="18" fillId="0" borderId="0" xfId="0" applyFont="1" applyFill="1" applyAlignment="1">
      <alignment vertical="center"/>
    </xf>
    <xf numFmtId="0" fontId="6" fillId="0" borderId="1"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19" fillId="0" borderId="3" xfId="0" applyNumberFormat="1" applyFont="1" applyFill="1" applyBorder="1" applyAlignment="1" applyProtection="1">
      <alignment horizontal="center" vertical="center"/>
    </xf>
    <xf numFmtId="0" fontId="19" fillId="0" borderId="5" xfId="0" applyNumberFormat="1" applyFont="1" applyFill="1" applyBorder="1" applyAlignment="1" applyProtection="1">
      <alignment horizontal="center" vertical="center"/>
    </xf>
    <xf numFmtId="3" fontId="0" fillId="0" borderId="1" xfId="0" applyNumberFormat="1" applyFont="1" applyFill="1" applyBorder="1" applyAlignment="1">
      <alignment vertical="center"/>
    </xf>
    <xf numFmtId="3" fontId="0" fillId="0" borderId="1" xfId="0" applyNumberFormat="1" applyFill="1" applyBorder="1" applyAlignment="1">
      <alignment vertical="center"/>
    </xf>
    <xf numFmtId="187" fontId="0" fillId="0" borderId="0" xfId="0" applyNumberFormat="1" applyFont="1" applyFill="1" applyAlignment="1">
      <alignment vertical="center"/>
    </xf>
    <xf numFmtId="193" fontId="5" fillId="6" borderId="0" xfId="9" applyNumberFormat="1" applyFont="1" applyFill="1" applyBorder="1" applyAlignment="1" applyProtection="1">
      <alignment vertical="center"/>
    </xf>
    <xf numFmtId="193" fontId="5" fillId="0" borderId="0" xfId="9" applyNumberFormat="1" applyFont="1" applyFill="1" applyAlignment="1">
      <alignment vertical="center"/>
    </xf>
    <xf numFmtId="193" fontId="5" fillId="6" borderId="0" xfId="9" applyNumberFormat="1" applyFont="1" applyFill="1" applyAlignment="1">
      <alignment vertical="center"/>
    </xf>
    <xf numFmtId="0" fontId="1" fillId="6" borderId="0" xfId="71" applyNumberFormat="1" applyFont="1" applyFill="1" applyBorder="1" applyAlignment="1" applyProtection="1">
      <alignment horizontal="center" vertical="center"/>
    </xf>
    <xf numFmtId="193" fontId="25" fillId="6" borderId="0" xfId="9" applyNumberFormat="1" applyFont="1" applyFill="1" applyBorder="1" applyAlignment="1" applyProtection="1">
      <alignment vertical="center"/>
    </xf>
    <xf numFmtId="193" fontId="5" fillId="0" borderId="0" xfId="9" applyNumberFormat="1" applyFont="1" applyFill="1" applyBorder="1" applyAlignment="1" applyProtection="1">
      <alignment vertical="center"/>
    </xf>
    <xf numFmtId="192" fontId="5" fillId="0" borderId="12" xfId="0" applyNumberFormat="1" applyFont="1" applyFill="1" applyBorder="1" applyAlignment="1">
      <alignment vertical="center"/>
    </xf>
    <xf numFmtId="193" fontId="37" fillId="0" borderId="1" xfId="101" applyNumberFormat="1" applyFont="1" applyFill="1" applyBorder="1" applyAlignment="1" applyProtection="1">
      <alignment horizontal="distributed" vertical="center"/>
      <protection locked="0"/>
    </xf>
    <xf numFmtId="193" fontId="6" fillId="0" borderId="1" xfId="9" applyNumberFormat="1" applyFont="1" applyFill="1" applyBorder="1" applyAlignment="1" applyProtection="1">
      <alignment horizontal="center" vertical="center" wrapText="1" shrinkToFit="1"/>
    </xf>
    <xf numFmtId="0" fontId="19" fillId="0" borderId="1" xfId="0" applyNumberFormat="1" applyFont="1" applyFill="1" applyBorder="1" applyAlignment="1" applyProtection="1">
      <alignment horizontal="left" vertical="center"/>
    </xf>
    <xf numFmtId="178" fontId="14" fillId="0" borderId="1" xfId="0" applyNumberFormat="1" applyFont="1" applyFill="1" applyBorder="1" applyAlignment="1">
      <alignment horizontal="right" vertical="center" wrapText="1"/>
    </xf>
    <xf numFmtId="187" fontId="5" fillId="0" borderId="0" xfId="0" applyNumberFormat="1" applyFont="1" applyFill="1" applyAlignment="1">
      <alignment horizontal="right" vertical="center"/>
    </xf>
    <xf numFmtId="187" fontId="1" fillId="0" borderId="0" xfId="71" applyNumberFormat="1" applyFont="1" applyFill="1" applyAlignment="1" applyProtection="1">
      <alignment horizontal="center" vertical="center"/>
    </xf>
    <xf numFmtId="187" fontId="5" fillId="0" borderId="0" xfId="0" applyNumberFormat="1" applyFont="1" applyFill="1" applyAlignment="1">
      <alignment vertical="center"/>
    </xf>
    <xf numFmtId="192" fontId="5" fillId="0" borderId="12" xfId="0" applyNumberFormat="1" applyFont="1" applyFill="1" applyBorder="1" applyAlignment="1">
      <alignment horizontal="center" vertical="center"/>
    </xf>
    <xf numFmtId="187" fontId="25" fillId="0" borderId="0" xfId="71" applyNumberFormat="1" applyFont="1" applyFill="1" applyAlignment="1" applyProtection="1">
      <alignment horizontal="center" vertical="center" wrapText="1" shrinkToFit="1"/>
    </xf>
    <xf numFmtId="187" fontId="18" fillId="0" borderId="9" xfId="0" applyNumberFormat="1" applyFont="1" applyFill="1" applyBorder="1" applyAlignment="1" applyProtection="1">
      <alignment horizontal="right" vertical="center"/>
    </xf>
    <xf numFmtId="187" fontId="18" fillId="0" borderId="5" xfId="0" applyNumberFormat="1" applyFont="1" applyFill="1" applyBorder="1" applyAlignment="1" applyProtection="1">
      <alignment horizontal="right" vertical="center"/>
    </xf>
    <xf numFmtId="187" fontId="18" fillId="0" borderId="13" xfId="0" applyNumberFormat="1" applyFont="1" applyFill="1" applyBorder="1" applyAlignment="1" applyProtection="1">
      <alignment horizontal="right" vertical="center"/>
    </xf>
    <xf numFmtId="187" fontId="0" fillId="0" borderId="0" xfId="0" applyNumberFormat="1" applyFill="1" applyAlignment="1">
      <alignment vertical="center"/>
    </xf>
    <xf numFmtId="0" fontId="47" fillId="0" borderId="1" xfId="0" applyNumberFormat="1" applyFont="1" applyFill="1" applyBorder="1" applyAlignment="1" applyProtection="1">
      <alignment horizontal="left" vertical="center"/>
    </xf>
    <xf numFmtId="3" fontId="47" fillId="0" borderId="1" xfId="0" applyNumberFormat="1" applyFont="1" applyFill="1" applyBorder="1" applyAlignment="1" applyProtection="1">
      <alignment horizontal="right" vertical="center"/>
    </xf>
    <xf numFmtId="178" fontId="48" fillId="0" borderId="1" xfId="0" applyNumberFormat="1" applyFont="1" applyFill="1" applyBorder="1" applyAlignment="1">
      <alignment horizontal="right" vertical="center" wrapText="1"/>
    </xf>
    <xf numFmtId="0" fontId="9" fillId="0" borderId="7" xfId="0" applyFont="1" applyFill="1" applyBorder="1" applyAlignment="1">
      <alignment horizontal="left" vertical="center" wrapText="1"/>
    </xf>
    <xf numFmtId="0" fontId="9" fillId="0" borderId="0" xfId="0" applyFont="1" applyFill="1" applyAlignment="1">
      <alignment vertical="center" wrapText="1"/>
    </xf>
    <xf numFmtId="187" fontId="9" fillId="0" borderId="0" xfId="0" applyNumberFormat="1" applyFont="1" applyFill="1" applyAlignment="1">
      <alignment vertical="center" wrapText="1"/>
    </xf>
    <xf numFmtId="0" fontId="5" fillId="0" borderId="0" xfId="0" applyFont="1" applyAlignment="1">
      <alignment vertical="center"/>
    </xf>
    <xf numFmtId="0" fontId="5" fillId="6" borderId="0" xfId="71" applyNumberFormat="1" applyFont="1" applyFill="1" applyBorder="1" applyAlignment="1" applyProtection="1">
      <alignment vertical="center" wrapText="1"/>
    </xf>
    <xf numFmtId="193" fontId="49" fillId="6" borderId="0" xfId="9" applyNumberFormat="1" applyFont="1" applyFill="1" applyBorder="1" applyAlignment="1" applyProtection="1">
      <alignment vertical="center"/>
    </xf>
    <xf numFmtId="0" fontId="50" fillId="6" borderId="0" xfId="71" applyNumberFormat="1" applyFont="1" applyFill="1" applyBorder="1" applyAlignment="1" applyProtection="1">
      <alignment vertical="center"/>
    </xf>
    <xf numFmtId="0" fontId="50" fillId="6" borderId="0" xfId="71" applyNumberFormat="1" applyFont="1" applyFill="1" applyBorder="1" applyAlignment="1" applyProtection="1">
      <alignment horizontal="center" vertical="center"/>
    </xf>
    <xf numFmtId="0" fontId="25" fillId="6" borderId="0" xfId="71" applyNumberFormat="1" applyFont="1" applyFill="1" applyBorder="1" applyAlignment="1" applyProtection="1">
      <alignment vertical="center" wrapText="1"/>
    </xf>
    <xf numFmtId="193" fontId="51" fillId="6" borderId="0" xfId="9" applyNumberFormat="1" applyFont="1" applyFill="1" applyBorder="1" applyAlignment="1" applyProtection="1">
      <alignment vertical="center"/>
    </xf>
    <xf numFmtId="0" fontId="5" fillId="0" borderId="1" xfId="0" applyFont="1" applyBorder="1" applyAlignment="1">
      <alignment vertical="center"/>
    </xf>
    <xf numFmtId="0" fontId="27" fillId="6" borderId="1" xfId="71" applyNumberFormat="1" applyFont="1" applyFill="1" applyBorder="1" applyAlignment="1" applyProtection="1">
      <alignment horizontal="center" vertical="center" wrapText="1" shrinkToFit="1"/>
    </xf>
    <xf numFmtId="193" fontId="27" fillId="7" borderId="1" xfId="9" applyNumberFormat="1" applyFont="1" applyFill="1" applyBorder="1" applyAlignment="1" applyProtection="1">
      <alignment horizontal="center" vertical="center" wrapText="1" shrinkToFit="1"/>
    </xf>
    <xf numFmtId="193" fontId="27" fillId="6" borderId="1" xfId="9" applyNumberFormat="1" applyFont="1" applyFill="1" applyBorder="1" applyAlignment="1" applyProtection="1">
      <alignment horizontal="center" vertical="center" wrapText="1" shrinkToFit="1"/>
    </xf>
    <xf numFmtId="0" fontId="18" fillId="3" borderId="1" xfId="101" applyNumberFormat="1" applyFont="1" applyFill="1" applyBorder="1" applyAlignment="1" applyProtection="1">
      <alignment horizontal="left" vertical="center"/>
    </xf>
    <xf numFmtId="0" fontId="19" fillId="3" borderId="3" xfId="101" applyNumberFormat="1" applyFont="1" applyFill="1" applyBorder="1" applyAlignment="1" applyProtection="1">
      <alignment horizontal="left" vertical="center"/>
    </xf>
    <xf numFmtId="193" fontId="18" fillId="4" borderId="1" xfId="101" applyNumberFormat="1" applyFont="1" applyFill="1" applyBorder="1" applyAlignment="1" applyProtection="1">
      <alignment horizontal="left" vertical="center"/>
    </xf>
    <xf numFmtId="193" fontId="18" fillId="4" borderId="1" xfId="101" applyNumberFormat="1" applyFont="1" applyFill="1" applyBorder="1" applyAlignment="1" applyProtection="1">
      <alignment horizontal="right" vertical="center"/>
    </xf>
    <xf numFmtId="193" fontId="18" fillId="4" borderId="10" xfId="101" applyNumberFormat="1" applyFont="1" applyFill="1" applyBorder="1" applyAlignment="1" applyProtection="1">
      <alignment horizontal="right" vertical="center"/>
    </xf>
    <xf numFmtId="193" fontId="18" fillId="7" borderId="10" xfId="101" applyNumberFormat="1" applyFont="1" applyFill="1" applyBorder="1" applyAlignment="1" applyProtection="1">
      <alignment horizontal="right" vertical="center"/>
    </xf>
    <xf numFmtId="193" fontId="18" fillId="7" borderId="1" xfId="101" applyNumberFormat="1" applyFont="1" applyFill="1" applyBorder="1" applyAlignment="1" applyProtection="1">
      <alignment horizontal="right" vertical="center"/>
    </xf>
    <xf numFmtId="0" fontId="18" fillId="3" borderId="3" xfId="101" applyNumberFormat="1" applyFont="1" applyFill="1" applyBorder="1" applyAlignment="1" applyProtection="1">
      <alignment horizontal="left" vertical="center"/>
    </xf>
    <xf numFmtId="193" fontId="18" fillId="5" borderId="1" xfId="101" applyNumberFormat="1" applyFont="1" applyFill="1" applyBorder="1" applyAlignment="1" applyProtection="1">
      <alignment horizontal="right" vertical="center"/>
    </xf>
    <xf numFmtId="192" fontId="5" fillId="6" borderId="0" xfId="0" applyNumberFormat="1" applyFont="1" applyFill="1" applyAlignment="1">
      <alignment horizontal="right" vertical="center"/>
    </xf>
    <xf numFmtId="0" fontId="50" fillId="6" borderId="0" xfId="71" applyNumberFormat="1" applyFont="1" applyFill="1" applyAlignment="1" applyProtection="1">
      <alignment horizontal="center" vertical="center"/>
    </xf>
    <xf numFmtId="192" fontId="5" fillId="6" borderId="0" xfId="0" applyNumberFormat="1" applyFont="1" applyFill="1" applyAlignment="1">
      <alignment vertical="center"/>
    </xf>
    <xf numFmtId="192" fontId="52" fillId="6" borderId="0" xfId="0" applyNumberFormat="1" applyFont="1" applyFill="1" applyAlignment="1">
      <alignment vertical="center"/>
    </xf>
    <xf numFmtId="0" fontId="25" fillId="6" borderId="0" xfId="71" applyNumberFormat="1" applyFont="1" applyFill="1" applyBorder="1" applyAlignment="1" applyProtection="1">
      <alignment horizontal="center" vertical="center" wrapText="1" shrinkToFit="1"/>
    </xf>
    <xf numFmtId="0" fontId="25" fillId="6" borderId="0" xfId="71" applyNumberFormat="1" applyFont="1" applyFill="1" applyAlignment="1" applyProtection="1">
      <alignment horizontal="center" vertical="center" wrapText="1" shrinkToFit="1"/>
    </xf>
    <xf numFmtId="0" fontId="0" fillId="7" borderId="0" xfId="0" applyFont="1" applyFill="1" applyAlignment="1">
      <alignment vertical="center"/>
    </xf>
    <xf numFmtId="178" fontId="22" fillId="8" borderId="10" xfId="95" applyNumberFormat="1" applyFont="1" applyFill="1" applyBorder="1" applyAlignment="1">
      <alignment horizontal="center" vertical="center" wrapText="1"/>
    </xf>
    <xf numFmtId="193" fontId="0" fillId="0" borderId="0" xfId="0" applyNumberFormat="1" applyAlignment="1">
      <alignment vertical="center"/>
    </xf>
    <xf numFmtId="178" fontId="22" fillId="7" borderId="10" xfId="95" applyNumberFormat="1" applyFont="1" applyFill="1" applyBorder="1" applyAlignment="1">
      <alignment horizontal="center" vertical="center" wrapText="1"/>
    </xf>
    <xf numFmtId="0" fontId="0" fillId="7" borderId="0" xfId="0" applyFill="1" applyAlignment="1">
      <alignment vertical="center"/>
    </xf>
    <xf numFmtId="0" fontId="53" fillId="3" borderId="3" xfId="101" applyNumberFormat="1" applyFont="1" applyFill="1" applyBorder="1" applyAlignment="1" applyProtection="1">
      <alignment horizontal="left" vertical="center"/>
    </xf>
    <xf numFmtId="0" fontId="18" fillId="3" borderId="11" xfId="101" applyNumberFormat="1" applyFont="1" applyFill="1" applyBorder="1" applyAlignment="1" applyProtection="1">
      <alignment horizontal="left" vertical="center"/>
    </xf>
    <xf numFmtId="0" fontId="19" fillId="3" borderId="11" xfId="101" applyNumberFormat="1" applyFont="1" applyFill="1" applyBorder="1" applyAlignment="1" applyProtection="1">
      <alignment horizontal="left" vertical="center"/>
    </xf>
    <xf numFmtId="0" fontId="18" fillId="7" borderId="1" xfId="101" applyNumberFormat="1" applyFont="1" applyFill="1" applyBorder="1" applyAlignment="1" applyProtection="1">
      <alignment horizontal="left" vertical="center"/>
    </xf>
    <xf numFmtId="0" fontId="47" fillId="3" borderId="1" xfId="101" applyNumberFormat="1" applyFont="1" applyFill="1" applyBorder="1" applyAlignment="1" applyProtection="1">
      <alignment horizontal="left" vertical="center"/>
    </xf>
    <xf numFmtId="0" fontId="18" fillId="3" borderId="14" xfId="101" applyNumberFormat="1" applyFont="1" applyFill="1" applyBorder="1" applyAlignment="1" applyProtection="1">
      <alignment horizontal="left" vertical="center"/>
    </xf>
    <xf numFmtId="0" fontId="47" fillId="3" borderId="3" xfId="101" applyNumberFormat="1" applyFont="1" applyFill="1" applyBorder="1" applyAlignment="1" applyProtection="1">
      <alignment horizontal="left" vertical="center"/>
    </xf>
    <xf numFmtId="0" fontId="18" fillId="7" borderId="1" xfId="0" applyNumberFormat="1" applyFont="1" applyFill="1" applyBorder="1" applyAlignment="1" applyProtection="1">
      <alignment horizontal="left" vertical="center"/>
    </xf>
    <xf numFmtId="0" fontId="18" fillId="3" borderId="3" xfId="0" applyNumberFormat="1" applyFont="1" applyFill="1" applyBorder="1" applyAlignment="1" applyProtection="1">
      <alignment horizontal="left" vertical="center"/>
    </xf>
    <xf numFmtId="0" fontId="18" fillId="3" borderId="3" xfId="0" applyNumberFormat="1" applyFont="1" applyFill="1" applyBorder="1" applyAlignment="1" applyProtection="1">
      <alignment horizontal="left" vertical="center"/>
      <protection locked="0"/>
    </xf>
    <xf numFmtId="178" fontId="22" fillId="8" borderId="1" xfId="95" applyNumberFormat="1" applyFont="1" applyFill="1" applyBorder="1" applyAlignment="1">
      <alignment horizontal="center" vertical="center" wrapText="1"/>
    </xf>
    <xf numFmtId="0" fontId="9" fillId="0" borderId="0" xfId="0" applyFont="1" applyFill="1" applyBorder="1" applyAlignment="1">
      <alignment vertical="center" wrapText="1"/>
    </xf>
    <xf numFmtId="189" fontId="43" fillId="0" borderId="0" xfId="0" applyNumberFormat="1" applyFont="1" applyFill="1" applyAlignment="1">
      <alignment vertical="center" wrapText="1"/>
    </xf>
    <xf numFmtId="0" fontId="24" fillId="0" borderId="0" xfId="0" applyFont="1" applyFill="1" applyAlignment="1">
      <alignment vertical="center" wrapText="1"/>
    </xf>
    <xf numFmtId="0" fontId="24" fillId="0" borderId="0" xfId="0" applyFont="1" applyFill="1" applyAlignment="1">
      <alignment vertical="center" wrapText="1" shrinkToFit="1"/>
    </xf>
    <xf numFmtId="0" fontId="0" fillId="0" borderId="0" xfId="0" applyFont="1" applyFill="1" applyAlignment="1">
      <alignment horizontal="right" vertical="center" wrapText="1"/>
    </xf>
    <xf numFmtId="0" fontId="17" fillId="0" borderId="0" xfId="0" applyFont="1" applyFill="1" applyAlignment="1">
      <alignment horizontal="center" vertical="center" wrapText="1"/>
    </xf>
    <xf numFmtId="181" fontId="8" fillId="0" borderId="0" xfId="0" applyNumberFormat="1" applyFont="1" applyFill="1" applyBorder="1" applyAlignment="1">
      <alignment horizontal="right" vertical="center" wrapText="1"/>
    </xf>
    <xf numFmtId="0" fontId="16" fillId="0" borderId="0" xfId="0" applyFont="1" applyFill="1" applyAlignment="1">
      <alignment horizontal="center" vertical="center" wrapText="1" shrinkToFit="1"/>
    </xf>
    <xf numFmtId="0" fontId="6" fillId="0" borderId="1" xfId="0" applyFont="1" applyFill="1" applyBorder="1" applyAlignment="1">
      <alignment horizontal="center" vertical="center" wrapText="1" shrinkToFit="1"/>
    </xf>
    <xf numFmtId="189" fontId="22" fillId="0" borderId="1" xfId="0" applyNumberFormat="1" applyFont="1" applyFill="1" applyBorder="1" applyAlignment="1">
      <alignment horizontal="left" vertical="center" wrapText="1"/>
    </xf>
    <xf numFmtId="181" fontId="8" fillId="0" borderId="1" xfId="0" applyNumberFormat="1" applyFont="1" applyFill="1" applyBorder="1" applyAlignment="1">
      <alignment horizontal="right" vertical="center" wrapText="1"/>
    </xf>
    <xf numFmtId="178" fontId="8" fillId="0" borderId="1" xfId="0" applyNumberFormat="1" applyFont="1" applyFill="1" applyBorder="1" applyAlignment="1">
      <alignment horizontal="right" vertical="center" wrapText="1"/>
    </xf>
    <xf numFmtId="189" fontId="18" fillId="0" borderId="1" xfId="0" applyNumberFormat="1" applyFont="1" applyFill="1" applyBorder="1" applyAlignment="1" applyProtection="1">
      <alignment horizontal="left" vertical="center" wrapText="1" shrinkToFit="1"/>
      <protection locked="0"/>
    </xf>
    <xf numFmtId="0" fontId="25" fillId="0" borderId="1" xfId="0" applyNumberFormat="1" applyFont="1" applyFill="1" applyBorder="1" applyAlignment="1" applyProtection="1">
      <alignment horizontal="left" vertical="center" indent="1"/>
      <protection locked="0"/>
    </xf>
    <xf numFmtId="189" fontId="54" fillId="0" borderId="1" xfId="0" applyNumberFormat="1" applyFont="1" applyFill="1" applyBorder="1" applyAlignment="1" applyProtection="1">
      <alignment horizontal="left" vertical="center" wrapText="1" shrinkToFit="1"/>
      <protection locked="0"/>
    </xf>
    <xf numFmtId="0" fontId="25" fillId="0" borderId="1" xfId="0" applyNumberFormat="1" applyFont="1" applyFill="1" applyBorder="1" applyAlignment="1" applyProtection="1">
      <alignment horizontal="left" vertical="center" wrapText="1" indent="1"/>
      <protection locked="0"/>
    </xf>
    <xf numFmtId="0" fontId="18" fillId="0" borderId="1" xfId="0" applyFont="1" applyFill="1" applyBorder="1" applyAlignment="1">
      <alignment horizontal="justify" wrapText="1" shrinkToFit="1"/>
    </xf>
    <xf numFmtId="0" fontId="54" fillId="0" borderId="1" xfId="0" applyFont="1" applyFill="1" applyBorder="1" applyAlignment="1">
      <alignment horizontal="justify" wrapText="1" shrinkToFit="1"/>
    </xf>
    <xf numFmtId="189" fontId="25" fillId="0" borderId="1" xfId="0" applyNumberFormat="1" applyFont="1" applyFill="1" applyBorder="1" applyAlignment="1">
      <alignment horizontal="center" vertical="center" wrapText="1"/>
    </xf>
    <xf numFmtId="0" fontId="18" fillId="0" borderId="2" xfId="0" applyFont="1" applyFill="1" applyBorder="1" applyAlignment="1">
      <alignment horizontal="justify" wrapText="1" shrinkToFit="1"/>
    </xf>
    <xf numFmtId="189" fontId="18" fillId="0" borderId="1" xfId="0" applyNumberFormat="1" applyFont="1" applyFill="1" applyBorder="1" applyAlignment="1">
      <alignment horizontal="justify" vertical="center" wrapText="1" shrinkToFit="1"/>
    </xf>
    <xf numFmtId="189" fontId="25" fillId="0" borderId="1" xfId="0" applyNumberFormat="1" applyFont="1" applyFill="1" applyBorder="1" applyAlignment="1" applyProtection="1">
      <alignment horizontal="left" vertical="center" wrapText="1"/>
      <protection locked="0"/>
    </xf>
    <xf numFmtId="189" fontId="25" fillId="0" borderId="1" xfId="0" applyNumberFormat="1" applyFont="1" applyFill="1" applyBorder="1" applyAlignment="1" applyProtection="1">
      <alignment horizontal="left" vertical="center" wrapText="1" indent="2"/>
      <protection locked="0"/>
    </xf>
    <xf numFmtId="189" fontId="23" fillId="0" borderId="1" xfId="0" applyNumberFormat="1" applyFont="1" applyFill="1" applyBorder="1" applyAlignment="1" applyProtection="1">
      <alignment horizontal="left" vertical="center" wrapText="1" indent="2"/>
      <protection locked="0"/>
    </xf>
    <xf numFmtId="189" fontId="22" fillId="0" borderId="1" xfId="0" applyNumberFormat="1" applyFont="1" applyFill="1" applyBorder="1" applyAlignment="1">
      <alignment horizontal="center" vertical="center" wrapText="1"/>
    </xf>
    <xf numFmtId="189" fontId="8" fillId="0" borderId="1" xfId="0" applyNumberFormat="1" applyFont="1" applyFill="1" applyBorder="1" applyAlignment="1" applyProtection="1">
      <alignment horizontal="left" vertical="center" wrapText="1" shrinkToFit="1"/>
      <protection locked="0"/>
    </xf>
    <xf numFmtId="0" fontId="45" fillId="0" borderId="0" xfId="0" applyFont="1" applyFill="1" applyAlignment="1">
      <alignment horizontal="center" vertical="center" wrapText="1"/>
    </xf>
    <xf numFmtId="0" fontId="55" fillId="0" borderId="0" xfId="0" applyFont="1" applyFill="1" applyAlignment="1">
      <alignment vertical="center" wrapText="1"/>
    </xf>
    <xf numFmtId="0" fontId="0" fillId="0" borderId="0" xfId="0" applyFont="1" applyFill="1" applyAlignment="1">
      <alignment vertical="center" wrapText="1"/>
    </xf>
    <xf numFmtId="0" fontId="19" fillId="0" borderId="0" xfId="0" applyFont="1" applyFill="1" applyAlignment="1">
      <alignment horizontal="center" vertical="center" wrapText="1"/>
    </xf>
    <xf numFmtId="193" fontId="8" fillId="0" borderId="0" xfId="0" applyNumberFormat="1" applyFont="1" applyFill="1" applyBorder="1" applyAlignment="1">
      <alignment horizontal="right" vertical="center" wrapText="1"/>
    </xf>
    <xf numFmtId="193" fontId="8" fillId="0" borderId="1" xfId="0" applyNumberFormat="1" applyFont="1" applyFill="1" applyBorder="1" applyAlignment="1">
      <alignment horizontal="right" vertical="center" wrapText="1"/>
    </xf>
    <xf numFmtId="189" fontId="55" fillId="0" borderId="1" xfId="0" applyNumberFormat="1" applyFont="1" applyFill="1" applyBorder="1" applyAlignment="1">
      <alignment horizontal="center" vertical="center" wrapText="1"/>
    </xf>
    <xf numFmtId="189" fontId="25" fillId="0" borderId="1" xfId="0" applyNumberFormat="1" applyFont="1" applyFill="1" applyBorder="1" applyAlignment="1">
      <alignment horizontal="left" vertical="center" wrapText="1" indent="1"/>
    </xf>
    <xf numFmtId="189" fontId="55" fillId="0" borderId="1" xfId="0" applyNumberFormat="1" applyFont="1" applyFill="1" applyBorder="1" applyAlignment="1">
      <alignment horizontal="left" vertical="center" wrapText="1"/>
    </xf>
    <xf numFmtId="189" fontId="55" fillId="0" borderId="1" xfId="0" applyNumberFormat="1" applyFont="1" applyFill="1" applyBorder="1" applyAlignment="1">
      <alignment vertical="center" wrapText="1"/>
    </xf>
    <xf numFmtId="189" fontId="54" fillId="0" borderId="1" xfId="0" applyNumberFormat="1" applyFont="1" applyFill="1" applyBorder="1" applyAlignment="1">
      <alignment horizontal="left" vertical="center" wrapText="1"/>
    </xf>
    <xf numFmtId="189" fontId="5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89" fontId="16" fillId="0" borderId="1" xfId="0" applyNumberFormat="1" applyFont="1" applyFill="1" applyBorder="1" applyAlignment="1">
      <alignment vertical="center" wrapText="1"/>
    </xf>
    <xf numFmtId="1" fontId="8" fillId="0" borderId="1" xfId="100" applyNumberFormat="1" applyFont="1" applyFill="1" applyBorder="1" applyAlignment="1">
      <alignment horizontal="right" vertical="center" wrapText="1"/>
    </xf>
    <xf numFmtId="189" fontId="54" fillId="0" borderId="1" xfId="0" applyNumberFormat="1" applyFont="1" applyFill="1" applyBorder="1" applyAlignment="1" applyProtection="1">
      <alignment horizontal="left" vertical="center" wrapText="1"/>
    </xf>
    <xf numFmtId="189" fontId="54" fillId="0" borderId="1" xfId="0" applyNumberFormat="1" applyFont="1" applyFill="1" applyBorder="1" applyAlignment="1">
      <alignment vertical="center" wrapText="1"/>
    </xf>
    <xf numFmtId="189" fontId="56" fillId="0" borderId="1" xfId="0" applyNumberFormat="1" applyFont="1" applyFill="1" applyBorder="1" applyAlignment="1">
      <alignment horizontal="center" vertical="center" wrapText="1"/>
    </xf>
    <xf numFmtId="189" fontId="56" fillId="0" borderId="1" xfId="0" applyNumberFormat="1" applyFont="1" applyFill="1" applyBorder="1" applyAlignment="1">
      <alignment vertical="center" wrapText="1"/>
    </xf>
    <xf numFmtId="0" fontId="54" fillId="0" borderId="1" xfId="0" applyFont="1" applyFill="1" applyBorder="1" applyAlignment="1">
      <alignment vertical="center" wrapText="1"/>
    </xf>
    <xf numFmtId="189" fontId="5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81" fontId="8" fillId="0" borderId="1" xfId="0" applyNumberFormat="1" applyFont="1" applyFill="1" applyBorder="1" applyAlignment="1">
      <alignment vertical="center" wrapText="1"/>
    </xf>
    <xf numFmtId="0" fontId="55" fillId="0" borderId="1" xfId="0" applyFont="1" applyFill="1" applyBorder="1" applyAlignment="1">
      <alignment vertical="center" wrapText="1"/>
    </xf>
    <xf numFmtId="0" fontId="8" fillId="0" borderId="2" xfId="0" applyFont="1" applyFill="1" applyBorder="1" applyAlignment="1">
      <alignment vertical="center" wrapText="1"/>
    </xf>
    <xf numFmtId="181" fontId="8" fillId="0" borderId="2" xfId="0" applyNumberFormat="1" applyFont="1" applyFill="1" applyBorder="1" applyAlignment="1">
      <alignment vertical="center" wrapText="1"/>
    </xf>
    <xf numFmtId="178" fontId="8" fillId="0" borderId="2" xfId="0" applyNumberFormat="1" applyFont="1" applyFill="1" applyBorder="1" applyAlignment="1">
      <alignment horizontal="right" vertical="center" wrapText="1"/>
    </xf>
    <xf numFmtId="193" fontId="8" fillId="0" borderId="3" xfId="0" applyNumberFormat="1" applyFont="1" applyFill="1" applyBorder="1" applyAlignment="1">
      <alignment horizontal="right" vertical="center" wrapText="1"/>
    </xf>
    <xf numFmtId="178" fontId="8" fillId="0" borderId="5" xfId="0" applyNumberFormat="1" applyFont="1" applyFill="1" applyBorder="1" applyAlignment="1">
      <alignment horizontal="right" vertical="center" wrapText="1"/>
    </xf>
    <xf numFmtId="0" fontId="24" fillId="0" borderId="0" xfId="0" applyFont="1" applyFill="1" applyBorder="1" applyAlignment="1">
      <alignment vertical="center" wrapText="1"/>
    </xf>
    <xf numFmtId="38" fontId="37" fillId="0" borderId="0" xfId="0" applyNumberFormat="1" applyFont="1" applyFill="1" applyBorder="1" applyAlignment="1" applyProtection="1">
      <alignment vertical="center" shrinkToFit="1"/>
    </xf>
    <xf numFmtId="0" fontId="9" fillId="0" borderId="0" xfId="0" applyFont="1" applyFill="1" applyAlignment="1">
      <alignment horizontal="left" vertical="center"/>
    </xf>
    <xf numFmtId="0" fontId="58" fillId="0" borderId="0" xfId="0" applyFont="1" applyAlignment="1">
      <alignment horizontal="center" vertical="center"/>
    </xf>
    <xf numFmtId="0" fontId="17" fillId="0" borderId="0" xfId="0" applyFont="1" applyAlignment="1">
      <alignment vertical="center"/>
    </xf>
    <xf numFmtId="0" fontId="59" fillId="0" borderId="0" xfId="0" applyFont="1" applyAlignment="1">
      <alignment horizontal="justify" vertical="center"/>
    </xf>
  </cellXfs>
  <cellStyles count="117">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常规 6" xfId="15"/>
    <cellStyle name="注释" xfId="16" builtinId="10"/>
    <cellStyle name="60% - 强调文字颜色 2" xfId="17" builtinId="36"/>
    <cellStyle name="标题 4" xfId="18" builtinId="19"/>
    <cellStyle name="警告文本" xfId="19" builtinId="11"/>
    <cellStyle name="_ET_STYLE_NoName_00_" xfId="20"/>
    <cellStyle name="标题" xfId="21" builtinId="15"/>
    <cellStyle name="_ET_STYLE_NoName_00__2016年政府投资、采购欠款清理表(全区汇总）20170101分类汇总）01"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8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常规 2 2 3" xfId="44"/>
    <cellStyle name="20% - 强调文字颜色 2" xfId="45" builtinId="34"/>
    <cellStyle name="40% - 强调文字颜色 2" xfId="46" builtinId="35"/>
    <cellStyle name="千位分隔[0] 2" xfId="47"/>
    <cellStyle name="强调文字颜色 3" xfId="48" builtinId="37"/>
    <cellStyle name="千位分隔[0] 3" xfId="49"/>
    <cellStyle name="强调文字颜色 4" xfId="50" builtinId="41"/>
    <cellStyle name="20% - 强调文字颜色 4" xfId="51" builtinId="42"/>
    <cellStyle name="40% - 强调文字颜色 4" xfId="52" builtinId="43"/>
    <cellStyle name="千位分隔[0] 4" xfId="53"/>
    <cellStyle name="强调文字颜色 5" xfId="54" builtinId="45"/>
    <cellStyle name="常规 2 2" xfId="55"/>
    <cellStyle name="_ET_STYLE_NoName_00__2017年政府投资项目欠款清理表(全区汇总，上报区政府）01250201" xfId="56"/>
    <cellStyle name="40% - 强调文字颜色 5" xfId="57" builtinId="47"/>
    <cellStyle name="60% - 强调文字颜色 5" xfId="58" builtinId="48"/>
    <cellStyle name="千位分隔[0] 5" xfId="59"/>
    <cellStyle name="强调文字颜色 6" xfId="60" builtinId="49"/>
    <cellStyle name="常规 10" xfId="61"/>
    <cellStyle name="40% - 强调文字颜色 6" xfId="62" builtinId="51"/>
    <cellStyle name="60% - 强调文字颜色 6" xfId="63" builtinId="52"/>
    <cellStyle name="_ET_STYLE_NoName_00__2016年政府投资、采购欠款清理表(全区汇总）20170104(最终上报表）" xfId="64"/>
    <cellStyle name="_ET_STYLE_NoName_00__2016年政府投资、采购欠款清理表(全区汇总）20170104(上报表）" xfId="65"/>
    <cellStyle name="_ET_STYLE_NoName_00__2017年政府投资项目欠款清理表(全区汇总，含新区长的初表）20180122002" xfId="66"/>
    <cellStyle name="_ET_STYLE_NoName_00__2017年政府投资项目欠款清理表(全区汇总，含新区长的初表）20180106" xfId="67"/>
    <cellStyle name="_ET_STYLE_NoName_00__2017年政府投资项目欠款清理表(全区汇总，彭局意见）0125" xfId="68"/>
    <cellStyle name="常规 11" xfId="69"/>
    <cellStyle name="常规 2" xfId="70"/>
    <cellStyle name="常规 2 3" xfId="71"/>
    <cellStyle name="常规 2 3 2" xfId="72"/>
    <cellStyle name="常规 2 3 2 2" xfId="73"/>
    <cellStyle name="常规 2 4" xfId="74"/>
    <cellStyle name="千位分隔[0] 3 2" xfId="75"/>
    <cellStyle name="常规 2 5" xfId="76"/>
    <cellStyle name="常规 2 5 4" xfId="77"/>
    <cellStyle name="常规 2 6" xfId="78"/>
    <cellStyle name="常规 2 6 2" xfId="79"/>
    <cellStyle name="常规 2 6 3" xfId="80"/>
    <cellStyle name="常规 2 7" xfId="81"/>
    <cellStyle name="常规 2 8" xfId="82"/>
    <cellStyle name="常规 3" xfId="83"/>
    <cellStyle name="常规 3 2" xfId="84"/>
    <cellStyle name="常规 3 3" xfId="85"/>
    <cellStyle name="常规 3 4" xfId="86"/>
    <cellStyle name="常规 3 5" xfId="87"/>
    <cellStyle name="常规 4" xfId="88"/>
    <cellStyle name="常规 4 2" xfId="89"/>
    <cellStyle name="常规 4 2 2" xfId="90"/>
    <cellStyle name="常规 4 3" xfId="91"/>
    <cellStyle name="常规 5" xfId="92"/>
    <cellStyle name="常规 7" xfId="93"/>
    <cellStyle name="常规 8" xfId="94"/>
    <cellStyle name="常规_06沙坪坝" xfId="95"/>
    <cellStyle name="常规 9" xfId="96"/>
    <cellStyle name="常规_01璧城" xfId="97"/>
    <cellStyle name="千位分隔 2 3 2 2 2 3" xfId="98"/>
    <cellStyle name="常规_2020及2019决算三公" xfId="99"/>
    <cellStyle name="常规_Sheet1" xfId="100"/>
    <cellStyle name="常规_YB15健龙" xfId="101"/>
    <cellStyle name="千位分隔 2" xfId="102"/>
    <cellStyle name="千位分隔 2 2" xfId="103"/>
    <cellStyle name="千位分隔 2 3" xfId="104"/>
    <cellStyle name="千位分隔 2_Sheet1" xfId="105"/>
    <cellStyle name="千位分隔 2 3 2 2 2" xfId="106"/>
    <cellStyle name="千位分隔 2 3 2 2 2 2" xfId="107"/>
    <cellStyle name="千位分隔 2 3 2 2 2_Sheet1" xfId="108"/>
    <cellStyle name="千位分隔 2 4 2" xfId="109"/>
    <cellStyle name="千位分隔 3" xfId="110"/>
    <cellStyle name="千位分隔 4" xfId="111"/>
    <cellStyle name="千位分隔[0] 3_Sheet1" xfId="112"/>
    <cellStyle name="千位分隔[0] 6" xfId="113"/>
    <cellStyle name="千位分隔[0] 6 2" xfId="114"/>
    <cellStyle name="千位分隔[0] 7" xfId="115"/>
    <cellStyle name="样式 1" xfId="11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26497;&#36895;&#27983;&#35272;&#22120;&#19979;&#36733;/2021&#24180;&#19968;&#33324;&#20844;&#20849;&#39044;&#31639;&#12289;&#25919;&#24220;&#24615;&#22522;&#37329;&#39044;&#31639;&#12289;&#22269;&#26377;&#36164;&#26412;&#39044;&#31639;&#20998;&#31185;&#30446;&#25903;&#20986;&#26126;&#32454;--&#24037;&#20316;&#34920;12.20&#209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0年工作表"/>
      <sheetName val="2020年工作表 (填表用)"/>
      <sheetName val="2020年工作表 (填表用) (2)"/>
      <sheetName val="Sheet2"/>
      <sheetName val="Sheet3"/>
    </sheetNames>
    <sheetDataSet>
      <sheetData sheetId="0"/>
      <sheetData sheetId="1"/>
      <sheetData sheetId="2">
        <row r="7">
          <cell r="D7">
            <v>201</v>
          </cell>
          <cell r="E7" t="str">
            <v>  一般公共服务支出</v>
          </cell>
          <cell r="F7">
            <v>39545</v>
          </cell>
          <cell r="G7">
            <v>14604</v>
          </cell>
          <cell r="H7">
            <v>41902</v>
          </cell>
          <cell r="I7">
            <v>17882</v>
          </cell>
          <cell r="J7">
            <v>52282</v>
          </cell>
          <cell r="K7">
            <v>17346</v>
          </cell>
          <cell r="L7">
            <v>48934</v>
          </cell>
        </row>
        <row r="8">
          <cell r="D8">
            <v>20101</v>
          </cell>
          <cell r="E8" t="str">
            <v>    人大事务</v>
          </cell>
          <cell r="F8">
            <v>1120</v>
          </cell>
          <cell r="G8">
            <v>242</v>
          </cell>
          <cell r="H8">
            <v>1924</v>
          </cell>
          <cell r="I8">
            <v>416</v>
          </cell>
          <cell r="J8">
            <v>1410</v>
          </cell>
          <cell r="K8">
            <v>699</v>
          </cell>
          <cell r="L8">
            <v>1252</v>
          </cell>
        </row>
        <row r="9">
          <cell r="D9">
            <v>2010101</v>
          </cell>
          <cell r="E9" t="str">
            <v>      行政运行</v>
          </cell>
          <cell r="F9">
            <v>606</v>
          </cell>
          <cell r="G9">
            <v>191</v>
          </cell>
          <cell r="H9">
            <v>692</v>
          </cell>
          <cell r="I9">
            <v>237</v>
          </cell>
          <cell r="J9">
            <v>748</v>
          </cell>
          <cell r="K9">
            <v>258</v>
          </cell>
          <cell r="L9">
            <v>736</v>
          </cell>
        </row>
        <row r="10">
          <cell r="D10">
            <v>2010102</v>
          </cell>
          <cell r="E10" t="str">
            <v>      一般行政管理事务</v>
          </cell>
          <cell r="F10">
            <v>63</v>
          </cell>
          <cell r="G10">
            <v>15</v>
          </cell>
          <cell r="H10">
            <v>745</v>
          </cell>
          <cell r="I10">
            <v>16</v>
          </cell>
          <cell r="J10">
            <v>276</v>
          </cell>
          <cell r="K10">
            <v>18</v>
          </cell>
          <cell r="L10">
            <v>136</v>
          </cell>
        </row>
        <row r="11">
          <cell r="D11">
            <v>2010103</v>
          </cell>
          <cell r="E11" t="str">
            <v>      机关服务</v>
          </cell>
          <cell r="F11">
            <v>0</v>
          </cell>
          <cell r="G11">
            <v>0</v>
          </cell>
          <cell r="H11">
            <v>0</v>
          </cell>
        </row>
        <row r="11">
          <cell r="K11">
            <v>0</v>
          </cell>
          <cell r="L11">
            <v>0</v>
          </cell>
        </row>
        <row r="12">
          <cell r="D12">
            <v>2010104</v>
          </cell>
          <cell r="E12" t="str">
            <v>      人大会议</v>
          </cell>
          <cell r="F12">
            <v>55</v>
          </cell>
          <cell r="G12">
            <v>0</v>
          </cell>
          <cell r="H12">
            <v>66</v>
          </cell>
          <cell r="I12">
            <v>99</v>
          </cell>
          <cell r="J12">
            <v>107</v>
          </cell>
          <cell r="K12">
            <v>324</v>
          </cell>
          <cell r="L12">
            <v>140</v>
          </cell>
        </row>
        <row r="13">
          <cell r="D13">
            <v>2010105</v>
          </cell>
          <cell r="E13" t="str">
            <v>      人大立法</v>
          </cell>
          <cell r="F13">
            <v>0</v>
          </cell>
          <cell r="G13">
            <v>0</v>
          </cell>
          <cell r="H13">
            <v>0</v>
          </cell>
        </row>
        <row r="13">
          <cell r="K13">
            <v>0</v>
          </cell>
          <cell r="L13">
            <v>0</v>
          </cell>
        </row>
        <row r="14">
          <cell r="D14">
            <v>2010106</v>
          </cell>
          <cell r="E14" t="str">
            <v>      人大监督</v>
          </cell>
          <cell r="F14">
            <v>0</v>
          </cell>
          <cell r="G14">
            <v>0</v>
          </cell>
          <cell r="H14">
            <v>1</v>
          </cell>
        </row>
        <row r="14">
          <cell r="J14">
            <v>1</v>
          </cell>
          <cell r="K14">
            <v>0</v>
          </cell>
          <cell r="L14">
            <v>3</v>
          </cell>
        </row>
        <row r="15">
          <cell r="D15">
            <v>2010107</v>
          </cell>
          <cell r="E15" t="str">
            <v>      人大代表履职能力提升</v>
          </cell>
          <cell r="F15">
            <v>64</v>
          </cell>
          <cell r="G15">
            <v>0</v>
          </cell>
          <cell r="H15">
            <v>98</v>
          </cell>
        </row>
        <row r="15">
          <cell r="J15">
            <v>39</v>
          </cell>
          <cell r="K15">
            <v>0</v>
          </cell>
          <cell r="L15">
            <v>29</v>
          </cell>
        </row>
        <row r="16">
          <cell r="D16">
            <v>2010108</v>
          </cell>
          <cell r="E16" t="str">
            <v>      代表工作</v>
          </cell>
          <cell r="F16">
            <v>221</v>
          </cell>
          <cell r="G16">
            <v>36</v>
          </cell>
          <cell r="H16">
            <v>173</v>
          </cell>
          <cell r="I16">
            <v>64</v>
          </cell>
          <cell r="J16">
            <v>52</v>
          </cell>
          <cell r="K16">
            <v>99</v>
          </cell>
          <cell r="L16">
            <v>25</v>
          </cell>
        </row>
        <row r="17">
          <cell r="D17">
            <v>2010109</v>
          </cell>
          <cell r="E17" t="str">
            <v>      人大信访工作</v>
          </cell>
          <cell r="F17">
            <v>0</v>
          </cell>
          <cell r="G17">
            <v>0</v>
          </cell>
          <cell r="H17">
            <v>0</v>
          </cell>
        </row>
        <row r="17">
          <cell r="L17">
            <v>0</v>
          </cell>
        </row>
        <row r="18">
          <cell r="D18">
            <v>2010150</v>
          </cell>
          <cell r="E18" t="str">
            <v>      事业运行</v>
          </cell>
          <cell r="F18">
            <v>111</v>
          </cell>
          <cell r="G18">
            <v>0</v>
          </cell>
          <cell r="H18">
            <v>149</v>
          </cell>
        </row>
        <row r="18">
          <cell r="J18">
            <v>186</v>
          </cell>
        </row>
        <row r="18">
          <cell r="L18">
            <v>183</v>
          </cell>
        </row>
        <row r="19">
          <cell r="D19">
            <v>2010199</v>
          </cell>
          <cell r="E19" t="str">
            <v>      其他人大事务支出</v>
          </cell>
          <cell r="F19">
            <v>0</v>
          </cell>
          <cell r="G19">
            <v>0</v>
          </cell>
          <cell r="H19">
            <v>0</v>
          </cell>
        </row>
        <row r="19">
          <cell r="L19">
            <v>0</v>
          </cell>
        </row>
        <row r="20">
          <cell r="D20">
            <v>20102</v>
          </cell>
          <cell r="E20" t="str">
            <v>    政协事务</v>
          </cell>
          <cell r="F20">
            <v>1058</v>
          </cell>
          <cell r="G20">
            <v>4</v>
          </cell>
          <cell r="H20">
            <v>1352</v>
          </cell>
          <cell r="I20">
            <v>4</v>
          </cell>
          <cell r="J20">
            <v>1540</v>
          </cell>
          <cell r="K20">
            <v>2</v>
          </cell>
          <cell r="L20">
            <v>1352</v>
          </cell>
        </row>
        <row r="21">
          <cell r="D21">
            <v>2010201</v>
          </cell>
          <cell r="E21" t="str">
            <v>      行政运行</v>
          </cell>
          <cell r="F21">
            <v>711</v>
          </cell>
          <cell r="G21">
            <v>0</v>
          </cell>
          <cell r="H21">
            <v>910</v>
          </cell>
        </row>
        <row r="21">
          <cell r="J21">
            <v>1007</v>
          </cell>
        </row>
        <row r="21">
          <cell r="L21">
            <v>938</v>
          </cell>
        </row>
        <row r="22">
          <cell r="D22">
            <v>2010202</v>
          </cell>
          <cell r="E22" t="str">
            <v>      一般行政管理事务</v>
          </cell>
          <cell r="F22">
            <v>87</v>
          </cell>
          <cell r="G22">
            <v>0</v>
          </cell>
          <cell r="H22">
            <v>75</v>
          </cell>
          <cell r="I22">
            <v>2</v>
          </cell>
          <cell r="J22">
            <v>83</v>
          </cell>
        </row>
        <row r="22">
          <cell r="L22">
            <v>69</v>
          </cell>
        </row>
        <row r="23">
          <cell r="D23">
            <v>2010203</v>
          </cell>
          <cell r="E23" t="str">
            <v>      机关服务</v>
          </cell>
          <cell r="F23">
            <v>0</v>
          </cell>
          <cell r="G23">
            <v>0</v>
          </cell>
          <cell r="H23">
            <v>0</v>
          </cell>
        </row>
        <row r="23">
          <cell r="L23">
            <v>0</v>
          </cell>
        </row>
        <row r="24">
          <cell r="D24">
            <v>2010204</v>
          </cell>
          <cell r="E24" t="str">
            <v>      政协会议</v>
          </cell>
          <cell r="F24">
            <v>33</v>
          </cell>
          <cell r="G24">
            <v>0</v>
          </cell>
          <cell r="H24">
            <v>59</v>
          </cell>
        </row>
        <row r="24">
          <cell r="J24">
            <v>72</v>
          </cell>
        </row>
        <row r="24">
          <cell r="L24">
            <v>71</v>
          </cell>
        </row>
        <row r="25">
          <cell r="D25">
            <v>2010205</v>
          </cell>
          <cell r="E25" t="str">
            <v>      委员视察</v>
          </cell>
          <cell r="F25">
            <v>125</v>
          </cell>
          <cell r="G25">
            <v>4</v>
          </cell>
          <cell r="H25">
            <v>97</v>
          </cell>
          <cell r="I25">
            <v>2</v>
          </cell>
          <cell r="J25">
            <v>146</v>
          </cell>
          <cell r="K25">
            <v>2</v>
          </cell>
          <cell r="L25">
            <v>89</v>
          </cell>
        </row>
        <row r="26">
          <cell r="D26">
            <v>2010206</v>
          </cell>
          <cell r="E26" t="str">
            <v>      参政议政</v>
          </cell>
          <cell r="F26">
            <v>10</v>
          </cell>
          <cell r="G26">
            <v>0</v>
          </cell>
          <cell r="H26">
            <v>91</v>
          </cell>
        </row>
        <row r="26">
          <cell r="J26">
            <v>95</v>
          </cell>
        </row>
        <row r="26">
          <cell r="L26">
            <v>69</v>
          </cell>
        </row>
        <row r="27">
          <cell r="D27">
            <v>2010250</v>
          </cell>
          <cell r="E27" t="str">
            <v>      事业运行</v>
          </cell>
          <cell r="F27">
            <v>92</v>
          </cell>
          <cell r="G27">
            <v>0</v>
          </cell>
          <cell r="H27">
            <v>120</v>
          </cell>
        </row>
        <row r="27">
          <cell r="J27">
            <v>137</v>
          </cell>
        </row>
        <row r="27">
          <cell r="L27">
            <v>116</v>
          </cell>
        </row>
        <row r="28">
          <cell r="D28">
            <v>2010299</v>
          </cell>
          <cell r="E28" t="str">
            <v>      其他政协事务支出</v>
          </cell>
          <cell r="F28">
            <v>0</v>
          </cell>
          <cell r="G28">
            <v>0</v>
          </cell>
          <cell r="H28">
            <v>0</v>
          </cell>
        </row>
        <row r="28">
          <cell r="L28">
            <v>0</v>
          </cell>
        </row>
        <row r="29">
          <cell r="D29">
            <v>20103</v>
          </cell>
          <cell r="E29" t="str">
            <v>    政府办公厅(室)及相关机构事务</v>
          </cell>
          <cell r="F29">
            <v>9085</v>
          </cell>
          <cell r="G29">
            <v>10682</v>
          </cell>
          <cell r="H29">
            <v>9478</v>
          </cell>
          <cell r="I29">
            <v>11762</v>
          </cell>
          <cell r="J29">
            <v>13014</v>
          </cell>
          <cell r="K29">
            <v>11848</v>
          </cell>
          <cell r="L29">
            <v>12987</v>
          </cell>
        </row>
        <row r="30">
          <cell r="D30">
            <v>2010301</v>
          </cell>
          <cell r="E30" t="str">
            <v>      行政运行</v>
          </cell>
          <cell r="F30">
            <v>2645</v>
          </cell>
          <cell r="G30">
            <v>4240</v>
          </cell>
          <cell r="H30">
            <v>2984</v>
          </cell>
          <cell r="I30">
            <v>5032</v>
          </cell>
          <cell r="J30">
            <v>3220</v>
          </cell>
          <cell r="K30">
            <v>5075</v>
          </cell>
          <cell r="L30">
            <v>3165</v>
          </cell>
        </row>
        <row r="31">
          <cell r="D31">
            <v>2010302</v>
          </cell>
          <cell r="E31" t="str">
            <v>      一般行政管理事务</v>
          </cell>
          <cell r="F31">
            <v>3520</v>
          </cell>
          <cell r="G31">
            <v>4409</v>
          </cell>
          <cell r="H31">
            <v>2215</v>
          </cell>
          <cell r="I31">
            <v>4207</v>
          </cell>
          <cell r="J31">
            <v>5535</v>
          </cell>
          <cell r="K31">
            <v>4429</v>
          </cell>
          <cell r="L31">
            <v>5650</v>
          </cell>
        </row>
        <row r="32">
          <cell r="D32">
            <v>2010303</v>
          </cell>
          <cell r="E32" t="str">
            <v>      机关服务</v>
          </cell>
          <cell r="F32">
            <v>0</v>
          </cell>
          <cell r="G32">
            <v>0</v>
          </cell>
          <cell r="H32">
            <v>0</v>
          </cell>
        </row>
        <row r="32">
          <cell r="L32">
            <v>0</v>
          </cell>
        </row>
        <row r="33">
          <cell r="D33">
            <v>2010304</v>
          </cell>
          <cell r="E33" t="str">
            <v>      专项服务</v>
          </cell>
          <cell r="F33">
            <v>0</v>
          </cell>
          <cell r="G33">
            <v>0</v>
          </cell>
          <cell r="H33">
            <v>0</v>
          </cell>
        </row>
        <row r="33">
          <cell r="L33">
            <v>0</v>
          </cell>
        </row>
        <row r="34">
          <cell r="D34">
            <v>2010305</v>
          </cell>
          <cell r="E34" t="str">
            <v>      专项业务及机关事务管理</v>
          </cell>
          <cell r="F34">
            <v>0</v>
          </cell>
          <cell r="G34">
            <v>0</v>
          </cell>
          <cell r="H34">
            <v>0</v>
          </cell>
        </row>
        <row r="34">
          <cell r="L34">
            <v>0</v>
          </cell>
        </row>
        <row r="35">
          <cell r="D35">
            <v>2010306</v>
          </cell>
          <cell r="E35" t="str">
            <v>      政务公开审批</v>
          </cell>
          <cell r="F35">
            <v>0</v>
          </cell>
          <cell r="G35">
            <v>0</v>
          </cell>
          <cell r="H35">
            <v>0</v>
          </cell>
        </row>
        <row r="35">
          <cell r="L35">
            <v>0</v>
          </cell>
        </row>
        <row r="36">
          <cell r="D36">
            <v>2010308</v>
          </cell>
          <cell r="E36" t="str">
            <v>      信访事务</v>
          </cell>
          <cell r="F36">
            <v>368</v>
          </cell>
          <cell r="G36">
            <v>1328</v>
          </cell>
          <cell r="H36">
            <v>901</v>
          </cell>
          <cell r="I36">
            <v>1458</v>
          </cell>
          <cell r="J36">
            <v>455</v>
          </cell>
          <cell r="K36">
            <v>1149</v>
          </cell>
          <cell r="L36">
            <v>470</v>
          </cell>
        </row>
        <row r="37">
          <cell r="D37">
            <v>2010309</v>
          </cell>
          <cell r="E37" t="str">
            <v>      参事事务</v>
          </cell>
          <cell r="F37">
            <v>0</v>
          </cell>
          <cell r="G37">
            <v>0</v>
          </cell>
          <cell r="H37">
            <v>0</v>
          </cell>
        </row>
        <row r="37">
          <cell r="K37">
            <v>0</v>
          </cell>
          <cell r="L37">
            <v>0</v>
          </cell>
        </row>
        <row r="38">
          <cell r="D38">
            <v>2010350</v>
          </cell>
          <cell r="E38" t="str">
            <v>      事业运行</v>
          </cell>
          <cell r="F38">
            <v>2453</v>
          </cell>
          <cell r="G38">
            <v>705</v>
          </cell>
          <cell r="H38">
            <v>3291</v>
          </cell>
          <cell r="I38">
            <v>1065</v>
          </cell>
          <cell r="J38">
            <v>3705</v>
          </cell>
          <cell r="K38">
            <v>1195</v>
          </cell>
          <cell r="L38">
            <v>3534</v>
          </cell>
        </row>
        <row r="39">
          <cell r="D39">
            <v>2010399</v>
          </cell>
          <cell r="E39" t="str">
            <v>      其他政府办公厅(室)及相关机构事务支出</v>
          </cell>
          <cell r="F39">
            <v>99</v>
          </cell>
          <cell r="G39">
            <v>0</v>
          </cell>
          <cell r="H39">
            <v>87</v>
          </cell>
        </row>
        <row r="39">
          <cell r="J39">
            <v>99</v>
          </cell>
        </row>
        <row r="39">
          <cell r="L39">
            <v>168</v>
          </cell>
        </row>
        <row r="40">
          <cell r="D40">
            <v>20104</v>
          </cell>
          <cell r="E40" t="str">
            <v>    发展与改革事务</v>
          </cell>
          <cell r="F40">
            <v>3133</v>
          </cell>
          <cell r="G40">
            <v>0</v>
          </cell>
          <cell r="H40">
            <v>1495</v>
          </cell>
          <cell r="I40">
            <v>0</v>
          </cell>
          <cell r="J40">
            <v>2468</v>
          </cell>
          <cell r="K40">
            <v>0</v>
          </cell>
          <cell r="L40">
            <v>1634</v>
          </cell>
        </row>
        <row r="41">
          <cell r="D41">
            <v>2010401</v>
          </cell>
          <cell r="E41" t="str">
            <v>      行政运行</v>
          </cell>
          <cell r="F41">
            <v>678</v>
          </cell>
          <cell r="G41">
            <v>0</v>
          </cell>
          <cell r="H41">
            <v>718</v>
          </cell>
        </row>
        <row r="41">
          <cell r="J41">
            <v>875</v>
          </cell>
        </row>
        <row r="41">
          <cell r="L41">
            <v>871</v>
          </cell>
        </row>
        <row r="42">
          <cell r="D42">
            <v>2010402</v>
          </cell>
          <cell r="E42" t="str">
            <v>      一般行政管理事务</v>
          </cell>
          <cell r="F42">
            <v>1508</v>
          </cell>
          <cell r="G42">
            <v>0</v>
          </cell>
          <cell r="H42">
            <v>580</v>
          </cell>
        </row>
        <row r="42">
          <cell r="J42">
            <v>874</v>
          </cell>
        </row>
        <row r="42">
          <cell r="L42">
            <v>264</v>
          </cell>
        </row>
        <row r="43">
          <cell r="D43">
            <v>2010403</v>
          </cell>
          <cell r="E43" t="str">
            <v>      机关服务</v>
          </cell>
          <cell r="F43">
            <v>0</v>
          </cell>
          <cell r="G43">
            <v>0</v>
          </cell>
          <cell r="H43">
            <v>0</v>
          </cell>
        </row>
        <row r="43">
          <cell r="L43">
            <v>0</v>
          </cell>
        </row>
        <row r="44">
          <cell r="D44">
            <v>2010404</v>
          </cell>
          <cell r="E44" t="str">
            <v>      战略规划与实施</v>
          </cell>
          <cell r="F44">
            <v>0</v>
          </cell>
          <cell r="G44">
            <v>0</v>
          </cell>
          <cell r="H44">
            <v>0</v>
          </cell>
        </row>
        <row r="44">
          <cell r="L44">
            <v>0</v>
          </cell>
        </row>
        <row r="45">
          <cell r="D45">
            <v>2010405</v>
          </cell>
          <cell r="E45" t="str">
            <v>      日常经济运行调节</v>
          </cell>
          <cell r="F45">
            <v>0</v>
          </cell>
          <cell r="G45">
            <v>0</v>
          </cell>
          <cell r="H45">
            <v>0</v>
          </cell>
        </row>
        <row r="45">
          <cell r="L45">
            <v>0</v>
          </cell>
        </row>
        <row r="46">
          <cell r="D46">
            <v>2010406</v>
          </cell>
          <cell r="E46" t="str">
            <v>      社会事业发展规划</v>
          </cell>
          <cell r="F46">
            <v>751</v>
          </cell>
          <cell r="G46">
            <v>0</v>
          </cell>
        </row>
        <row r="46">
          <cell r="J46">
            <v>520</v>
          </cell>
        </row>
        <row r="46">
          <cell r="L46">
            <v>307</v>
          </cell>
        </row>
        <row r="47">
          <cell r="D47">
            <v>2010407</v>
          </cell>
          <cell r="E47" t="str">
            <v>      经济体制改革研究</v>
          </cell>
          <cell r="F47">
            <v>0</v>
          </cell>
          <cell r="G47">
            <v>0</v>
          </cell>
          <cell r="H47">
            <v>0</v>
          </cell>
        </row>
        <row r="47">
          <cell r="L47">
            <v>0</v>
          </cell>
        </row>
        <row r="48">
          <cell r="D48">
            <v>2010408</v>
          </cell>
          <cell r="E48" t="str">
            <v>      物价管理</v>
          </cell>
          <cell r="F48">
            <v>0</v>
          </cell>
          <cell r="G48">
            <v>0</v>
          </cell>
          <cell r="H48">
            <v>0</v>
          </cell>
        </row>
        <row r="48">
          <cell r="J48">
            <v>0</v>
          </cell>
        </row>
        <row r="48">
          <cell r="L48">
            <v>0</v>
          </cell>
        </row>
        <row r="49">
          <cell r="D49">
            <v>2010450</v>
          </cell>
          <cell r="E49" t="str">
            <v>      事业运行</v>
          </cell>
          <cell r="F49">
            <v>112</v>
          </cell>
          <cell r="G49">
            <v>0</v>
          </cell>
          <cell r="H49">
            <v>197</v>
          </cell>
        </row>
        <row r="49">
          <cell r="J49">
            <v>199</v>
          </cell>
        </row>
        <row r="49">
          <cell r="L49">
            <v>192</v>
          </cell>
        </row>
        <row r="50">
          <cell r="D50">
            <v>2010499</v>
          </cell>
          <cell r="E50" t="str">
            <v>      其他发展与改革事务支出</v>
          </cell>
          <cell r="F50">
            <v>84</v>
          </cell>
          <cell r="G50">
            <v>0</v>
          </cell>
        </row>
        <row r="50">
          <cell r="L50">
            <v>0</v>
          </cell>
        </row>
        <row r="51">
          <cell r="D51">
            <v>20105</v>
          </cell>
          <cell r="E51" t="str">
            <v>    统计信息事务</v>
          </cell>
          <cell r="F51">
            <v>1931</v>
          </cell>
          <cell r="G51">
            <v>69</v>
          </cell>
          <cell r="H51">
            <v>1450</v>
          </cell>
          <cell r="I51">
            <v>924</v>
          </cell>
          <cell r="J51">
            <v>1843</v>
          </cell>
          <cell r="K51">
            <v>1023</v>
          </cell>
          <cell r="L51">
            <v>1676</v>
          </cell>
        </row>
        <row r="52">
          <cell r="D52">
            <v>2010501</v>
          </cell>
          <cell r="E52" t="str">
            <v>      行政运行</v>
          </cell>
          <cell r="F52">
            <v>386</v>
          </cell>
          <cell r="G52">
            <v>0</v>
          </cell>
          <cell r="H52">
            <v>422</v>
          </cell>
        </row>
        <row r="52">
          <cell r="J52">
            <v>460</v>
          </cell>
        </row>
        <row r="52">
          <cell r="L52">
            <v>457</v>
          </cell>
        </row>
        <row r="53">
          <cell r="D53">
            <v>2010502</v>
          </cell>
          <cell r="E53" t="str">
            <v>      一般行政管理事务</v>
          </cell>
          <cell r="F53">
            <v>0</v>
          </cell>
          <cell r="G53">
            <v>0</v>
          </cell>
          <cell r="H53">
            <v>0</v>
          </cell>
        </row>
        <row r="53">
          <cell r="J53">
            <v>41</v>
          </cell>
        </row>
        <row r="53">
          <cell r="L53">
            <v>41</v>
          </cell>
        </row>
        <row r="54">
          <cell r="D54">
            <v>2010503</v>
          </cell>
          <cell r="E54" t="str">
            <v>      机关服务</v>
          </cell>
          <cell r="F54">
            <v>0</v>
          </cell>
          <cell r="G54">
            <v>0</v>
          </cell>
          <cell r="H54">
            <v>0</v>
          </cell>
        </row>
        <row r="54">
          <cell r="L54">
            <v>0</v>
          </cell>
        </row>
        <row r="55">
          <cell r="D55">
            <v>2010504</v>
          </cell>
          <cell r="E55" t="str">
            <v>      信息事务</v>
          </cell>
          <cell r="F55">
            <v>0</v>
          </cell>
          <cell r="G55">
            <v>0</v>
          </cell>
          <cell r="H55">
            <v>0</v>
          </cell>
        </row>
        <row r="55">
          <cell r="L55">
            <v>0</v>
          </cell>
        </row>
        <row r="56">
          <cell r="D56">
            <v>2010505</v>
          </cell>
          <cell r="E56" t="str">
            <v>      专项统计业务</v>
          </cell>
          <cell r="F56">
            <v>78</v>
          </cell>
          <cell r="G56">
            <v>0</v>
          </cell>
        </row>
        <row r="56">
          <cell r="J56">
            <v>62</v>
          </cell>
          <cell r="K56">
            <v>11</v>
          </cell>
          <cell r="L56">
            <v>55</v>
          </cell>
        </row>
        <row r="57">
          <cell r="D57">
            <v>2010506</v>
          </cell>
          <cell r="E57" t="str">
            <v>      统计管理</v>
          </cell>
          <cell r="F57">
            <v>17</v>
          </cell>
          <cell r="G57">
            <v>0</v>
          </cell>
          <cell r="H57">
            <v>45</v>
          </cell>
        </row>
        <row r="57">
          <cell r="J57">
            <v>176</v>
          </cell>
          <cell r="K57">
            <v>0</v>
          </cell>
          <cell r="L57">
            <v>171</v>
          </cell>
        </row>
        <row r="58">
          <cell r="D58">
            <v>2010507</v>
          </cell>
          <cell r="E58" t="str">
            <v>      专项普查活动</v>
          </cell>
          <cell r="F58">
            <v>596</v>
          </cell>
          <cell r="G58">
            <v>37</v>
          </cell>
          <cell r="H58">
            <v>12</v>
          </cell>
          <cell r="I58">
            <v>617</v>
          </cell>
          <cell r="J58">
            <v>134</v>
          </cell>
          <cell r="K58">
            <v>657</v>
          </cell>
          <cell r="L58">
            <v>133</v>
          </cell>
        </row>
        <row r="59">
          <cell r="D59">
            <v>2010508</v>
          </cell>
          <cell r="E59" t="str">
            <v>      统计抽样调查</v>
          </cell>
          <cell r="F59">
            <v>216</v>
          </cell>
          <cell r="G59">
            <v>0</v>
          </cell>
          <cell r="H59">
            <v>246</v>
          </cell>
        </row>
        <row r="59">
          <cell r="J59">
            <v>164</v>
          </cell>
          <cell r="K59">
            <v>48</v>
          </cell>
          <cell r="L59">
            <v>164</v>
          </cell>
        </row>
        <row r="60">
          <cell r="D60">
            <v>2010550</v>
          </cell>
          <cell r="E60" t="str">
            <v>      事业运行</v>
          </cell>
          <cell r="F60">
            <v>574</v>
          </cell>
          <cell r="G60">
            <v>0</v>
          </cell>
          <cell r="H60">
            <v>725</v>
          </cell>
        </row>
        <row r="60">
          <cell r="J60">
            <v>807</v>
          </cell>
          <cell r="K60">
            <v>0</v>
          </cell>
          <cell r="L60">
            <v>655</v>
          </cell>
        </row>
        <row r="61">
          <cell r="D61">
            <v>2010599</v>
          </cell>
          <cell r="E61" t="str">
            <v>      其他统计信息事务支出</v>
          </cell>
          <cell r="F61">
            <v>64</v>
          </cell>
          <cell r="G61">
            <v>32</v>
          </cell>
        </row>
        <row r="61">
          <cell r="I61">
            <v>307</v>
          </cell>
        </row>
        <row r="61">
          <cell r="K61">
            <v>307</v>
          </cell>
          <cell r="L61">
            <v>0</v>
          </cell>
        </row>
        <row r="62">
          <cell r="D62">
            <v>20106</v>
          </cell>
          <cell r="E62" t="str">
            <v>    财政事务</v>
          </cell>
          <cell r="F62">
            <v>2868</v>
          </cell>
          <cell r="G62">
            <v>1</v>
          </cell>
          <cell r="H62">
            <v>2918</v>
          </cell>
          <cell r="I62">
            <v>6</v>
          </cell>
          <cell r="J62">
            <v>5116</v>
          </cell>
          <cell r="K62">
            <v>6</v>
          </cell>
          <cell r="L62">
            <v>3485</v>
          </cell>
        </row>
        <row r="63">
          <cell r="D63">
            <v>2010601</v>
          </cell>
          <cell r="E63" t="str">
            <v>      行政运行</v>
          </cell>
          <cell r="F63">
            <v>1604</v>
          </cell>
          <cell r="G63">
            <v>0</v>
          </cell>
          <cell r="H63">
            <v>1612</v>
          </cell>
        </row>
        <row r="63">
          <cell r="J63">
            <v>2006</v>
          </cell>
          <cell r="K63">
            <v>0</v>
          </cell>
          <cell r="L63">
            <v>2006</v>
          </cell>
        </row>
        <row r="64">
          <cell r="D64">
            <v>2010602</v>
          </cell>
          <cell r="E64" t="str">
            <v>      一般行政管理事务</v>
          </cell>
          <cell r="F64">
            <v>473</v>
          </cell>
          <cell r="G64">
            <v>1</v>
          </cell>
          <cell r="H64">
            <v>436</v>
          </cell>
          <cell r="I64">
            <v>6</v>
          </cell>
          <cell r="J64">
            <v>724</v>
          </cell>
          <cell r="K64">
            <v>6</v>
          </cell>
          <cell r="L64">
            <v>385</v>
          </cell>
        </row>
        <row r="65">
          <cell r="D65">
            <v>2010603</v>
          </cell>
          <cell r="E65" t="str">
            <v>      机关服务</v>
          </cell>
          <cell r="F65">
            <v>0</v>
          </cell>
          <cell r="G65">
            <v>0</v>
          </cell>
          <cell r="H65">
            <v>0</v>
          </cell>
        </row>
        <row r="65">
          <cell r="L65">
            <v>0</v>
          </cell>
        </row>
        <row r="66">
          <cell r="D66">
            <v>2010604</v>
          </cell>
          <cell r="E66" t="str">
            <v>      预算改革业务</v>
          </cell>
          <cell r="F66">
            <v>0</v>
          </cell>
          <cell r="G66">
            <v>0</v>
          </cell>
          <cell r="H66">
            <v>0</v>
          </cell>
        </row>
        <row r="66">
          <cell r="L66">
            <v>0</v>
          </cell>
        </row>
        <row r="67">
          <cell r="D67">
            <v>2010605</v>
          </cell>
          <cell r="E67" t="str">
            <v>      财政国库业务</v>
          </cell>
          <cell r="F67">
            <v>0</v>
          </cell>
          <cell r="G67">
            <v>0</v>
          </cell>
          <cell r="H67">
            <v>0</v>
          </cell>
        </row>
        <row r="67">
          <cell r="L67">
            <v>0</v>
          </cell>
        </row>
        <row r="68">
          <cell r="D68">
            <v>2010606</v>
          </cell>
          <cell r="E68" t="str">
            <v>      财政监察</v>
          </cell>
          <cell r="F68">
            <v>0</v>
          </cell>
          <cell r="G68">
            <v>0</v>
          </cell>
          <cell r="H68">
            <v>0</v>
          </cell>
        </row>
        <row r="68">
          <cell r="L68">
            <v>0</v>
          </cell>
        </row>
        <row r="69">
          <cell r="D69">
            <v>2010607</v>
          </cell>
          <cell r="E69" t="str">
            <v>      信息化建设</v>
          </cell>
          <cell r="F69">
            <v>46</v>
          </cell>
          <cell r="G69">
            <v>0</v>
          </cell>
        </row>
        <row r="69">
          <cell r="J69">
            <v>2</v>
          </cell>
        </row>
        <row r="69">
          <cell r="L69">
            <v>2</v>
          </cell>
        </row>
        <row r="70">
          <cell r="D70">
            <v>2010608</v>
          </cell>
          <cell r="E70" t="str">
            <v>      财政委托业务支出</v>
          </cell>
          <cell r="F70">
            <v>0</v>
          </cell>
          <cell r="G70">
            <v>0</v>
          </cell>
          <cell r="H70">
            <v>0</v>
          </cell>
        </row>
        <row r="70">
          <cell r="L70">
            <v>0</v>
          </cell>
        </row>
        <row r="71">
          <cell r="D71">
            <v>2010650</v>
          </cell>
          <cell r="E71" t="str">
            <v>      事业运行</v>
          </cell>
          <cell r="F71">
            <v>121</v>
          </cell>
          <cell r="G71">
            <v>0</v>
          </cell>
          <cell r="H71">
            <v>170</v>
          </cell>
        </row>
        <row r="71">
          <cell r="J71">
            <v>207</v>
          </cell>
        </row>
        <row r="71">
          <cell r="L71">
            <v>217</v>
          </cell>
        </row>
        <row r="72">
          <cell r="D72">
            <v>2010699</v>
          </cell>
          <cell r="E72" t="str">
            <v>      其他财政事务支出</v>
          </cell>
          <cell r="F72">
            <v>624</v>
          </cell>
          <cell r="G72">
            <v>0</v>
          </cell>
          <cell r="H72">
            <v>700</v>
          </cell>
        </row>
        <row r="72">
          <cell r="J72">
            <v>2177</v>
          </cell>
        </row>
        <row r="72">
          <cell r="L72">
            <v>875</v>
          </cell>
        </row>
        <row r="73">
          <cell r="D73">
            <v>20107</v>
          </cell>
          <cell r="E73" t="str">
            <v>    税收事务</v>
          </cell>
          <cell r="F73">
            <v>2400</v>
          </cell>
          <cell r="G73">
            <v>0</v>
          </cell>
          <cell r="H73">
            <v>2900</v>
          </cell>
        </row>
        <row r="73">
          <cell r="J73">
            <v>3300</v>
          </cell>
          <cell r="K73">
            <v>0</v>
          </cell>
          <cell r="L73">
            <v>3300</v>
          </cell>
        </row>
        <row r="74">
          <cell r="D74">
            <v>2010701</v>
          </cell>
          <cell r="E74" t="str">
            <v>      行政运行</v>
          </cell>
          <cell r="F74">
            <v>0</v>
          </cell>
          <cell r="G74">
            <v>0</v>
          </cell>
          <cell r="H74">
            <v>0</v>
          </cell>
        </row>
        <row r="74">
          <cell r="L74">
            <v>0</v>
          </cell>
        </row>
        <row r="75">
          <cell r="D75">
            <v>2010702</v>
          </cell>
          <cell r="E75" t="str">
            <v>      一般行政管理事务</v>
          </cell>
          <cell r="F75">
            <v>0</v>
          </cell>
          <cell r="G75">
            <v>0</v>
          </cell>
          <cell r="H75">
            <v>0</v>
          </cell>
        </row>
        <row r="75">
          <cell r="L75">
            <v>0</v>
          </cell>
        </row>
        <row r="76">
          <cell r="D76">
            <v>2010703</v>
          </cell>
          <cell r="E76" t="str">
            <v>      机关服务</v>
          </cell>
          <cell r="F76">
            <v>0</v>
          </cell>
          <cell r="G76">
            <v>0</v>
          </cell>
          <cell r="H76">
            <v>0</v>
          </cell>
        </row>
        <row r="76">
          <cell r="L76">
            <v>0</v>
          </cell>
        </row>
        <row r="77">
          <cell r="D77">
            <v>2010709</v>
          </cell>
          <cell r="E77" t="str">
            <v>      信息化建设</v>
          </cell>
          <cell r="F77">
            <v>0</v>
          </cell>
          <cell r="G77">
            <v>0</v>
          </cell>
          <cell r="H77">
            <v>0</v>
          </cell>
        </row>
        <row r="77">
          <cell r="L77">
            <v>0</v>
          </cell>
        </row>
        <row r="78">
          <cell r="D78">
            <v>2010710</v>
          </cell>
          <cell r="E78" t="str">
            <v>  　  税收业务</v>
          </cell>
        </row>
        <row r="78">
          <cell r="H78">
            <v>0</v>
          </cell>
        </row>
        <row r="78">
          <cell r="L78">
            <v>0</v>
          </cell>
        </row>
        <row r="79">
          <cell r="D79">
            <v>2010750</v>
          </cell>
          <cell r="E79" t="str">
            <v>      事业运行</v>
          </cell>
          <cell r="F79">
            <v>0</v>
          </cell>
          <cell r="G79">
            <v>0</v>
          </cell>
          <cell r="H79">
            <v>0</v>
          </cell>
        </row>
        <row r="79">
          <cell r="L79">
            <v>0</v>
          </cell>
        </row>
        <row r="80">
          <cell r="D80">
            <v>2010799</v>
          </cell>
          <cell r="E80" t="str">
            <v>      其他税收事务支出</v>
          </cell>
          <cell r="F80">
            <v>2400</v>
          </cell>
          <cell r="G80">
            <v>0</v>
          </cell>
          <cell r="H80">
            <v>2900</v>
          </cell>
        </row>
        <row r="80">
          <cell r="J80">
            <v>3300</v>
          </cell>
        </row>
        <row r="80">
          <cell r="L80">
            <v>3300</v>
          </cell>
        </row>
        <row r="81">
          <cell r="D81">
            <v>20108</v>
          </cell>
          <cell r="E81" t="str">
            <v>    审计事务</v>
          </cell>
          <cell r="F81">
            <v>461</v>
          </cell>
          <cell r="G81">
            <v>0</v>
          </cell>
          <cell r="H81">
            <v>603</v>
          </cell>
        </row>
        <row r="81">
          <cell r="J81">
            <v>500</v>
          </cell>
          <cell r="K81">
            <v>0</v>
          </cell>
          <cell r="L81">
            <v>165</v>
          </cell>
        </row>
        <row r="82">
          <cell r="D82">
            <v>2010801</v>
          </cell>
          <cell r="E82" t="str">
            <v>      行政运行</v>
          </cell>
          <cell r="F82">
            <v>0</v>
          </cell>
          <cell r="G82">
            <v>0</v>
          </cell>
          <cell r="H82">
            <v>0</v>
          </cell>
        </row>
        <row r="82">
          <cell r="L82">
            <v>0</v>
          </cell>
        </row>
        <row r="83">
          <cell r="D83">
            <v>2010802</v>
          </cell>
          <cell r="E83" t="str">
            <v>      一般行政管理事务</v>
          </cell>
          <cell r="F83">
            <v>48</v>
          </cell>
          <cell r="G83">
            <v>0</v>
          </cell>
          <cell r="H83">
            <v>103</v>
          </cell>
        </row>
        <row r="83">
          <cell r="J83">
            <v>500</v>
          </cell>
        </row>
        <row r="83">
          <cell r="L83">
            <v>165</v>
          </cell>
        </row>
        <row r="84">
          <cell r="D84">
            <v>2010803</v>
          </cell>
          <cell r="E84" t="str">
            <v>      机关服务</v>
          </cell>
          <cell r="F84">
            <v>0</v>
          </cell>
          <cell r="G84">
            <v>0</v>
          </cell>
          <cell r="H84">
            <v>0</v>
          </cell>
        </row>
        <row r="84">
          <cell r="L84">
            <v>0</v>
          </cell>
        </row>
        <row r="85">
          <cell r="D85">
            <v>2010804</v>
          </cell>
          <cell r="E85" t="str">
            <v>      审计业务</v>
          </cell>
          <cell r="F85">
            <v>413</v>
          </cell>
          <cell r="G85">
            <v>0</v>
          </cell>
          <cell r="H85">
            <v>500</v>
          </cell>
        </row>
        <row r="85">
          <cell r="L85">
            <v>0</v>
          </cell>
        </row>
        <row r="86">
          <cell r="D86">
            <v>2010805</v>
          </cell>
          <cell r="E86" t="str">
            <v>      审计管理</v>
          </cell>
          <cell r="F86">
            <v>0</v>
          </cell>
          <cell r="G86">
            <v>0</v>
          </cell>
          <cell r="H86">
            <v>0</v>
          </cell>
        </row>
        <row r="86">
          <cell r="L86">
            <v>0</v>
          </cell>
        </row>
        <row r="87">
          <cell r="D87">
            <v>2010806</v>
          </cell>
          <cell r="E87" t="str">
            <v>      信息化建设</v>
          </cell>
          <cell r="F87">
            <v>0</v>
          </cell>
          <cell r="G87">
            <v>0</v>
          </cell>
          <cell r="H87">
            <v>0</v>
          </cell>
        </row>
        <row r="87">
          <cell r="L87">
            <v>0</v>
          </cell>
        </row>
        <row r="88">
          <cell r="D88">
            <v>2010850</v>
          </cell>
          <cell r="E88" t="str">
            <v>      事业运行</v>
          </cell>
          <cell r="F88">
            <v>0</v>
          </cell>
          <cell r="G88">
            <v>0</v>
          </cell>
          <cell r="H88">
            <v>0</v>
          </cell>
        </row>
        <row r="88">
          <cell r="L88">
            <v>0</v>
          </cell>
        </row>
        <row r="89">
          <cell r="D89">
            <v>2010899</v>
          </cell>
          <cell r="E89" t="str">
            <v>      其他审计事务支出</v>
          </cell>
          <cell r="F89">
            <v>0</v>
          </cell>
          <cell r="G89">
            <v>0</v>
          </cell>
          <cell r="H89">
            <v>0</v>
          </cell>
        </row>
        <row r="89">
          <cell r="L89">
            <v>0</v>
          </cell>
        </row>
        <row r="90">
          <cell r="D90">
            <v>20109</v>
          </cell>
          <cell r="E90" t="str">
            <v>    海关事务</v>
          </cell>
          <cell r="F90">
            <v>0</v>
          </cell>
          <cell r="G90">
            <v>0</v>
          </cell>
          <cell r="H90">
            <v>0</v>
          </cell>
        </row>
        <row r="90">
          <cell r="J90">
            <v>0</v>
          </cell>
          <cell r="K90">
            <v>0</v>
          </cell>
          <cell r="L90">
            <v>0</v>
          </cell>
        </row>
        <row r="91">
          <cell r="D91">
            <v>2010901</v>
          </cell>
          <cell r="E91" t="str">
            <v>      行政运行</v>
          </cell>
          <cell r="F91">
            <v>0</v>
          </cell>
          <cell r="G91">
            <v>0</v>
          </cell>
        </row>
        <row r="91">
          <cell r="L91">
            <v>0</v>
          </cell>
        </row>
        <row r="92">
          <cell r="D92">
            <v>2010902</v>
          </cell>
          <cell r="E92" t="str">
            <v>      一般行政管理事务</v>
          </cell>
          <cell r="F92">
            <v>0</v>
          </cell>
          <cell r="G92">
            <v>0</v>
          </cell>
        </row>
        <row r="92">
          <cell r="L92">
            <v>0</v>
          </cell>
        </row>
        <row r="93">
          <cell r="D93">
            <v>2010903</v>
          </cell>
          <cell r="E93" t="str">
            <v>      机关服务</v>
          </cell>
          <cell r="F93">
            <v>0</v>
          </cell>
          <cell r="G93">
            <v>0</v>
          </cell>
        </row>
        <row r="93">
          <cell r="L93">
            <v>0</v>
          </cell>
        </row>
        <row r="94">
          <cell r="D94">
            <v>2010905</v>
          </cell>
          <cell r="E94" t="str">
            <v>      缉私办案</v>
          </cell>
          <cell r="F94">
            <v>0</v>
          </cell>
          <cell r="G94">
            <v>0</v>
          </cell>
        </row>
        <row r="94">
          <cell r="L94">
            <v>0</v>
          </cell>
        </row>
        <row r="95">
          <cell r="D95">
            <v>2010907</v>
          </cell>
          <cell r="E95" t="str">
            <v>      口岸管理</v>
          </cell>
          <cell r="F95">
            <v>0</v>
          </cell>
          <cell r="G95">
            <v>0</v>
          </cell>
        </row>
        <row r="95">
          <cell r="L95">
            <v>0</v>
          </cell>
        </row>
        <row r="96">
          <cell r="D96">
            <v>2010908</v>
          </cell>
          <cell r="E96" t="str">
            <v>      信息化建设</v>
          </cell>
          <cell r="F96">
            <v>0</v>
          </cell>
          <cell r="G96">
            <v>0</v>
          </cell>
        </row>
        <row r="96">
          <cell r="L96">
            <v>0</v>
          </cell>
        </row>
        <row r="97">
          <cell r="D97">
            <v>2010909</v>
          </cell>
          <cell r="E97" t="str">
            <v>      海关关务</v>
          </cell>
          <cell r="F97">
            <v>0</v>
          </cell>
          <cell r="G97">
            <v>0</v>
          </cell>
        </row>
        <row r="97">
          <cell r="L97">
            <v>0</v>
          </cell>
        </row>
        <row r="98">
          <cell r="D98">
            <v>2010910</v>
          </cell>
          <cell r="E98" t="str">
            <v>      关税征管</v>
          </cell>
          <cell r="F98">
            <v>0</v>
          </cell>
          <cell r="G98">
            <v>0</v>
          </cell>
        </row>
        <row r="98">
          <cell r="L98">
            <v>0</v>
          </cell>
        </row>
        <row r="99">
          <cell r="D99">
            <v>2010911</v>
          </cell>
          <cell r="E99" t="str">
            <v>      海关监管</v>
          </cell>
          <cell r="F99">
            <v>0</v>
          </cell>
          <cell r="G99">
            <v>0</v>
          </cell>
        </row>
        <row r="99">
          <cell r="L99">
            <v>0</v>
          </cell>
        </row>
        <row r="100">
          <cell r="D100">
            <v>2010912</v>
          </cell>
          <cell r="E100" t="str">
            <v>      检验检疫</v>
          </cell>
          <cell r="F100">
            <v>0</v>
          </cell>
          <cell r="G100">
            <v>0</v>
          </cell>
        </row>
        <row r="100">
          <cell r="L100">
            <v>0</v>
          </cell>
        </row>
        <row r="101">
          <cell r="D101">
            <v>2010950</v>
          </cell>
          <cell r="E101" t="str">
            <v>      事业运行</v>
          </cell>
          <cell r="F101">
            <v>0</v>
          </cell>
          <cell r="G101">
            <v>0</v>
          </cell>
        </row>
        <row r="101">
          <cell r="L101">
            <v>0</v>
          </cell>
        </row>
        <row r="102">
          <cell r="D102">
            <v>2010999</v>
          </cell>
          <cell r="E102" t="str">
            <v>      其他海关事务支出</v>
          </cell>
          <cell r="F102">
            <v>0</v>
          </cell>
          <cell r="G102">
            <v>0</v>
          </cell>
        </row>
        <row r="102">
          <cell r="L102">
            <v>0</v>
          </cell>
        </row>
        <row r="103">
          <cell r="D103">
            <v>20111</v>
          </cell>
          <cell r="E103" t="str">
            <v>    纪检监察事务</v>
          </cell>
          <cell r="F103">
            <v>3015</v>
          </cell>
          <cell r="G103">
            <v>1</v>
          </cell>
          <cell r="H103">
            <v>2918</v>
          </cell>
          <cell r="I103">
            <v>7</v>
          </cell>
          <cell r="J103">
            <v>3095</v>
          </cell>
          <cell r="K103">
            <v>2</v>
          </cell>
          <cell r="L103">
            <v>2435</v>
          </cell>
        </row>
        <row r="104">
          <cell r="D104">
            <v>2011101</v>
          </cell>
          <cell r="E104" t="str">
            <v>      行政运行</v>
          </cell>
          <cell r="F104">
            <v>1267</v>
          </cell>
          <cell r="G104">
            <v>0</v>
          </cell>
          <cell r="H104">
            <v>1612</v>
          </cell>
        </row>
        <row r="104">
          <cell r="J104">
            <v>1710</v>
          </cell>
        </row>
        <row r="104">
          <cell r="L104">
            <v>1655</v>
          </cell>
        </row>
        <row r="105">
          <cell r="D105">
            <v>2011102</v>
          </cell>
          <cell r="E105" t="str">
            <v>      一般行政管理事务</v>
          </cell>
          <cell r="F105">
            <v>1636</v>
          </cell>
          <cell r="G105">
            <v>1</v>
          </cell>
          <cell r="H105">
            <v>436</v>
          </cell>
          <cell r="I105">
            <v>7</v>
          </cell>
          <cell r="J105">
            <v>562</v>
          </cell>
          <cell r="K105">
            <v>2</v>
          </cell>
          <cell r="L105">
            <v>293</v>
          </cell>
        </row>
        <row r="106">
          <cell r="D106">
            <v>2011103</v>
          </cell>
          <cell r="E106" t="str">
            <v>      机关服务</v>
          </cell>
          <cell r="F106">
            <v>0</v>
          </cell>
          <cell r="G106">
            <v>0</v>
          </cell>
          <cell r="H106">
            <v>0</v>
          </cell>
        </row>
        <row r="106">
          <cell r="L106">
            <v>0</v>
          </cell>
        </row>
        <row r="107">
          <cell r="D107">
            <v>2011104</v>
          </cell>
          <cell r="E107" t="str">
            <v>      大案要案查处</v>
          </cell>
          <cell r="F107">
            <v>0</v>
          </cell>
          <cell r="G107">
            <v>0</v>
          </cell>
          <cell r="H107">
            <v>0</v>
          </cell>
        </row>
        <row r="107">
          <cell r="L107">
            <v>0</v>
          </cell>
        </row>
        <row r="108">
          <cell r="D108">
            <v>2011105</v>
          </cell>
          <cell r="E108" t="str">
            <v>      派驻派出机构</v>
          </cell>
          <cell r="F108">
            <v>0</v>
          </cell>
          <cell r="G108">
            <v>0</v>
          </cell>
          <cell r="H108">
            <v>0</v>
          </cell>
        </row>
        <row r="108">
          <cell r="L108">
            <v>0</v>
          </cell>
        </row>
        <row r="109">
          <cell r="D109">
            <v>2011106</v>
          </cell>
          <cell r="E109" t="str">
            <v>      巡视工作</v>
          </cell>
          <cell r="F109">
            <v>0</v>
          </cell>
          <cell r="G109">
            <v>0</v>
          </cell>
          <cell r="H109">
            <v>0</v>
          </cell>
        </row>
        <row r="109">
          <cell r="L109">
            <v>0</v>
          </cell>
        </row>
        <row r="110">
          <cell r="D110">
            <v>2011150</v>
          </cell>
          <cell r="E110" t="str">
            <v>      事业运行</v>
          </cell>
          <cell r="F110">
            <v>112</v>
          </cell>
          <cell r="G110">
            <v>0</v>
          </cell>
          <cell r="H110">
            <v>170</v>
          </cell>
        </row>
        <row r="110">
          <cell r="J110">
            <v>224</v>
          </cell>
        </row>
        <row r="110">
          <cell r="L110">
            <v>208</v>
          </cell>
        </row>
        <row r="111">
          <cell r="D111">
            <v>2011199</v>
          </cell>
          <cell r="E111" t="str">
            <v>      其他纪检监察事务支出</v>
          </cell>
          <cell r="F111">
            <v>0</v>
          </cell>
          <cell r="G111">
            <v>0</v>
          </cell>
          <cell r="H111">
            <v>700</v>
          </cell>
        </row>
        <row r="111">
          <cell r="J111">
            <v>600</v>
          </cell>
        </row>
        <row r="111">
          <cell r="L111">
            <v>279</v>
          </cell>
        </row>
        <row r="112">
          <cell r="D112">
            <v>20113</v>
          </cell>
          <cell r="E112" t="str">
            <v>    商贸事务</v>
          </cell>
          <cell r="F112">
            <v>1151</v>
          </cell>
          <cell r="G112">
            <v>0</v>
          </cell>
          <cell r="H112">
            <v>982</v>
          </cell>
        </row>
        <row r="112">
          <cell r="J112">
            <v>1480</v>
          </cell>
          <cell r="K112">
            <v>0</v>
          </cell>
          <cell r="L112">
            <v>1266</v>
          </cell>
        </row>
        <row r="113">
          <cell r="D113">
            <v>2011301</v>
          </cell>
          <cell r="E113" t="str">
            <v>      行政运行</v>
          </cell>
          <cell r="F113">
            <v>428</v>
          </cell>
          <cell r="G113">
            <v>0</v>
          </cell>
          <cell r="H113">
            <v>526</v>
          </cell>
        </row>
        <row r="113">
          <cell r="J113">
            <v>566</v>
          </cell>
        </row>
        <row r="113">
          <cell r="L113">
            <v>556</v>
          </cell>
        </row>
        <row r="114">
          <cell r="D114">
            <v>2011302</v>
          </cell>
          <cell r="E114" t="str">
            <v>      一般行政管理事务</v>
          </cell>
          <cell r="F114">
            <v>292</v>
          </cell>
          <cell r="G114">
            <v>0</v>
          </cell>
          <cell r="H114">
            <v>296</v>
          </cell>
        </row>
        <row r="114">
          <cell r="J114">
            <v>250</v>
          </cell>
        </row>
        <row r="114">
          <cell r="L114">
            <v>265</v>
          </cell>
        </row>
        <row r="115">
          <cell r="D115">
            <v>2011303</v>
          </cell>
          <cell r="E115" t="str">
            <v>      机关服务</v>
          </cell>
          <cell r="F115">
            <v>0</v>
          </cell>
          <cell r="G115">
            <v>0</v>
          </cell>
          <cell r="H115">
            <v>0</v>
          </cell>
        </row>
        <row r="115">
          <cell r="L115">
            <v>0</v>
          </cell>
        </row>
        <row r="116">
          <cell r="D116">
            <v>2011304</v>
          </cell>
          <cell r="E116" t="str">
            <v>      对外贸易管理</v>
          </cell>
          <cell r="F116">
            <v>0</v>
          </cell>
          <cell r="G116">
            <v>0</v>
          </cell>
          <cell r="H116">
            <v>0</v>
          </cell>
        </row>
        <row r="116">
          <cell r="L116">
            <v>0</v>
          </cell>
        </row>
        <row r="117">
          <cell r="D117">
            <v>2011305</v>
          </cell>
          <cell r="E117" t="str">
            <v>      国际经济合作</v>
          </cell>
          <cell r="F117">
            <v>0</v>
          </cell>
          <cell r="G117">
            <v>0</v>
          </cell>
          <cell r="H117">
            <v>0</v>
          </cell>
        </row>
        <row r="117">
          <cell r="L117">
            <v>0</v>
          </cell>
        </row>
        <row r="118">
          <cell r="D118">
            <v>2011306</v>
          </cell>
          <cell r="E118" t="str">
            <v>      外资管理</v>
          </cell>
          <cell r="F118">
            <v>0</v>
          </cell>
          <cell r="G118">
            <v>0</v>
          </cell>
          <cell r="H118">
            <v>0</v>
          </cell>
        </row>
        <row r="118">
          <cell r="L118">
            <v>0</v>
          </cell>
        </row>
        <row r="119">
          <cell r="D119">
            <v>2011307</v>
          </cell>
          <cell r="E119" t="str">
            <v>      国内贸易管理</v>
          </cell>
          <cell r="F119">
            <v>0</v>
          </cell>
          <cell r="G119">
            <v>0</v>
          </cell>
          <cell r="H119">
            <v>0</v>
          </cell>
        </row>
        <row r="119">
          <cell r="L119">
            <v>0</v>
          </cell>
        </row>
        <row r="120">
          <cell r="D120">
            <v>2011308</v>
          </cell>
          <cell r="E120" t="str">
            <v>      招商引资</v>
          </cell>
          <cell r="F120">
            <v>126</v>
          </cell>
          <cell r="G120">
            <v>0</v>
          </cell>
          <cell r="H120">
            <v>20</v>
          </cell>
        </row>
        <row r="120">
          <cell r="J120">
            <v>350</v>
          </cell>
        </row>
        <row r="120">
          <cell r="L120">
            <v>144</v>
          </cell>
        </row>
        <row r="121">
          <cell r="D121">
            <v>2011350</v>
          </cell>
          <cell r="E121" t="str">
            <v>      事业运行</v>
          </cell>
          <cell r="F121">
            <v>0</v>
          </cell>
          <cell r="G121">
            <v>0</v>
          </cell>
          <cell r="H121">
            <v>0</v>
          </cell>
        </row>
        <row r="121">
          <cell r="L121">
            <v>0</v>
          </cell>
        </row>
        <row r="122">
          <cell r="D122">
            <v>2011399</v>
          </cell>
          <cell r="E122" t="str">
            <v>      其他商贸事务支出</v>
          </cell>
          <cell r="F122">
            <v>305</v>
          </cell>
          <cell r="G122">
            <v>0</v>
          </cell>
          <cell r="H122">
            <v>140</v>
          </cell>
        </row>
        <row r="122">
          <cell r="J122">
            <v>314</v>
          </cell>
        </row>
        <row r="122">
          <cell r="L122">
            <v>301</v>
          </cell>
        </row>
        <row r="123">
          <cell r="D123">
            <v>20114</v>
          </cell>
          <cell r="E123" t="str">
            <v>    知识产权事务</v>
          </cell>
          <cell r="F123">
            <v>0</v>
          </cell>
          <cell r="G123">
            <v>0</v>
          </cell>
          <cell r="H123">
            <v>0</v>
          </cell>
        </row>
        <row r="123">
          <cell r="J123">
            <v>0</v>
          </cell>
          <cell r="K123">
            <v>0</v>
          </cell>
          <cell r="L123">
            <v>0</v>
          </cell>
        </row>
        <row r="124">
          <cell r="D124">
            <v>2011401</v>
          </cell>
          <cell r="E124" t="str">
            <v>      行政运行</v>
          </cell>
          <cell r="F124">
            <v>0</v>
          </cell>
          <cell r="G124">
            <v>0</v>
          </cell>
        </row>
        <row r="124">
          <cell r="L124">
            <v>0</v>
          </cell>
        </row>
        <row r="125">
          <cell r="D125">
            <v>2011402</v>
          </cell>
          <cell r="E125" t="str">
            <v>      一般行政管理事务</v>
          </cell>
          <cell r="F125">
            <v>0</v>
          </cell>
          <cell r="G125">
            <v>0</v>
          </cell>
        </row>
        <row r="125">
          <cell r="L125">
            <v>0</v>
          </cell>
        </row>
        <row r="126">
          <cell r="D126">
            <v>2011403</v>
          </cell>
          <cell r="E126" t="str">
            <v>      机关服务</v>
          </cell>
          <cell r="F126">
            <v>0</v>
          </cell>
          <cell r="G126">
            <v>0</v>
          </cell>
        </row>
        <row r="126">
          <cell r="L126">
            <v>0</v>
          </cell>
        </row>
        <row r="127">
          <cell r="D127">
            <v>2011404</v>
          </cell>
          <cell r="E127" t="str">
            <v>      专利审批</v>
          </cell>
          <cell r="F127">
            <v>0</v>
          </cell>
          <cell r="G127">
            <v>0</v>
          </cell>
        </row>
        <row r="127">
          <cell r="L127">
            <v>0</v>
          </cell>
        </row>
        <row r="128">
          <cell r="D128">
            <v>2011405</v>
          </cell>
          <cell r="E128" t="str">
            <v>      知识产权战略和规划</v>
          </cell>
          <cell r="F128">
            <v>0</v>
          </cell>
          <cell r="G128">
            <v>0</v>
          </cell>
        </row>
        <row r="128">
          <cell r="L128">
            <v>0</v>
          </cell>
        </row>
        <row r="129">
          <cell r="D129">
            <v>2011408</v>
          </cell>
          <cell r="E129" t="str">
            <v>      国际合作与交流</v>
          </cell>
          <cell r="F129">
            <v>0</v>
          </cell>
          <cell r="G129">
            <v>0</v>
          </cell>
        </row>
        <row r="129">
          <cell r="L129">
            <v>0</v>
          </cell>
        </row>
        <row r="130">
          <cell r="D130">
            <v>2011409</v>
          </cell>
          <cell r="E130" t="str">
            <v>      知识产权宏观管理</v>
          </cell>
          <cell r="F130">
            <v>0</v>
          </cell>
          <cell r="G130">
            <v>0</v>
          </cell>
        </row>
        <row r="130">
          <cell r="L130">
            <v>0</v>
          </cell>
        </row>
        <row r="131">
          <cell r="D131">
            <v>2011410</v>
          </cell>
          <cell r="E131" t="str">
            <v>      商标管理</v>
          </cell>
          <cell r="F131">
            <v>0</v>
          </cell>
          <cell r="G131">
            <v>0</v>
          </cell>
        </row>
        <row r="131">
          <cell r="L131">
            <v>0</v>
          </cell>
        </row>
        <row r="132">
          <cell r="D132">
            <v>2011411</v>
          </cell>
          <cell r="E132" t="str">
            <v>      原产地地理标志管理</v>
          </cell>
          <cell r="F132">
            <v>0</v>
          </cell>
          <cell r="G132">
            <v>0</v>
          </cell>
        </row>
        <row r="132">
          <cell r="L132">
            <v>0</v>
          </cell>
        </row>
        <row r="133">
          <cell r="D133">
            <v>2011450</v>
          </cell>
          <cell r="E133" t="str">
            <v>      事业运行</v>
          </cell>
          <cell r="F133">
            <v>0</v>
          </cell>
          <cell r="G133">
            <v>0</v>
          </cell>
        </row>
        <row r="133">
          <cell r="L133">
            <v>0</v>
          </cell>
        </row>
        <row r="134">
          <cell r="D134">
            <v>2011499</v>
          </cell>
          <cell r="E134" t="str">
            <v>      其他知识产权事务支出</v>
          </cell>
          <cell r="F134">
            <v>0</v>
          </cell>
          <cell r="G134">
            <v>0</v>
          </cell>
        </row>
        <row r="134">
          <cell r="L134">
            <v>0</v>
          </cell>
        </row>
        <row r="135">
          <cell r="D135">
            <v>20123</v>
          </cell>
          <cell r="E135" t="str">
            <v>    民族事务</v>
          </cell>
          <cell r="F135">
            <v>0</v>
          </cell>
          <cell r="G135">
            <v>0</v>
          </cell>
          <cell r="H135">
            <v>0</v>
          </cell>
        </row>
        <row r="135">
          <cell r="J135">
            <v>0</v>
          </cell>
          <cell r="K135">
            <v>0</v>
          </cell>
          <cell r="L135">
            <v>0</v>
          </cell>
        </row>
        <row r="136">
          <cell r="D136">
            <v>2012301</v>
          </cell>
          <cell r="E136" t="str">
            <v>      行政运行</v>
          </cell>
          <cell r="F136">
            <v>0</v>
          </cell>
          <cell r="G136">
            <v>0</v>
          </cell>
        </row>
        <row r="136">
          <cell r="L136">
            <v>0</v>
          </cell>
        </row>
        <row r="137">
          <cell r="D137">
            <v>2012302</v>
          </cell>
          <cell r="E137" t="str">
            <v>      一般行政管理事务</v>
          </cell>
          <cell r="F137">
            <v>0</v>
          </cell>
          <cell r="G137">
            <v>0</v>
          </cell>
        </row>
        <row r="137">
          <cell r="L137">
            <v>0</v>
          </cell>
        </row>
        <row r="138">
          <cell r="D138">
            <v>2012303</v>
          </cell>
          <cell r="E138" t="str">
            <v>      机关服务</v>
          </cell>
          <cell r="F138">
            <v>0</v>
          </cell>
          <cell r="G138">
            <v>0</v>
          </cell>
        </row>
        <row r="138">
          <cell r="L138">
            <v>0</v>
          </cell>
        </row>
        <row r="139">
          <cell r="D139">
            <v>2012304</v>
          </cell>
          <cell r="E139" t="str">
            <v>      民族工作专项</v>
          </cell>
          <cell r="F139">
            <v>0</v>
          </cell>
          <cell r="G139">
            <v>0</v>
          </cell>
        </row>
        <row r="139">
          <cell r="L139">
            <v>0</v>
          </cell>
        </row>
        <row r="140">
          <cell r="D140">
            <v>2012350</v>
          </cell>
          <cell r="E140" t="str">
            <v>      事业运行</v>
          </cell>
          <cell r="F140">
            <v>0</v>
          </cell>
          <cell r="G140">
            <v>0</v>
          </cell>
        </row>
        <row r="140">
          <cell r="L140">
            <v>0</v>
          </cell>
        </row>
        <row r="141">
          <cell r="D141">
            <v>2012399</v>
          </cell>
          <cell r="E141" t="str">
            <v>      其他民族事务支出</v>
          </cell>
          <cell r="F141">
            <v>0</v>
          </cell>
          <cell r="G141">
            <v>0</v>
          </cell>
        </row>
        <row r="141">
          <cell r="L141">
            <v>0</v>
          </cell>
        </row>
        <row r="142">
          <cell r="D142">
            <v>20125</v>
          </cell>
          <cell r="E142" t="str">
            <v>    港澳台事务</v>
          </cell>
          <cell r="F142">
            <v>0</v>
          </cell>
          <cell r="G142">
            <v>0</v>
          </cell>
          <cell r="H142">
            <v>0</v>
          </cell>
        </row>
        <row r="142">
          <cell r="J142">
            <v>0</v>
          </cell>
          <cell r="K142">
            <v>0</v>
          </cell>
          <cell r="L142">
            <v>0</v>
          </cell>
        </row>
        <row r="143">
          <cell r="D143">
            <v>2012501</v>
          </cell>
          <cell r="E143" t="str">
            <v>      行政运行</v>
          </cell>
          <cell r="F143">
            <v>0</v>
          </cell>
          <cell r="G143">
            <v>0</v>
          </cell>
        </row>
        <row r="143">
          <cell r="L143">
            <v>0</v>
          </cell>
        </row>
        <row r="144">
          <cell r="D144">
            <v>2012502</v>
          </cell>
          <cell r="E144" t="str">
            <v>      一般行政管理事务</v>
          </cell>
          <cell r="F144">
            <v>0</v>
          </cell>
          <cell r="G144">
            <v>0</v>
          </cell>
        </row>
        <row r="144">
          <cell r="L144">
            <v>0</v>
          </cell>
        </row>
        <row r="145">
          <cell r="D145">
            <v>2012503</v>
          </cell>
          <cell r="E145" t="str">
            <v>      机关服务</v>
          </cell>
          <cell r="F145">
            <v>0</v>
          </cell>
          <cell r="G145">
            <v>0</v>
          </cell>
        </row>
        <row r="145">
          <cell r="L145">
            <v>0</v>
          </cell>
        </row>
        <row r="146">
          <cell r="D146">
            <v>2012504</v>
          </cell>
          <cell r="E146" t="str">
            <v>      港澳事务</v>
          </cell>
          <cell r="F146">
            <v>0</v>
          </cell>
          <cell r="G146">
            <v>0</v>
          </cell>
        </row>
        <row r="146">
          <cell r="L146">
            <v>0</v>
          </cell>
        </row>
        <row r="147">
          <cell r="D147">
            <v>2012505</v>
          </cell>
          <cell r="E147" t="str">
            <v>      台湾事务</v>
          </cell>
          <cell r="F147">
            <v>0</v>
          </cell>
          <cell r="G147">
            <v>0</v>
          </cell>
        </row>
        <row r="147">
          <cell r="L147">
            <v>0</v>
          </cell>
        </row>
        <row r="148">
          <cell r="D148">
            <v>2012550</v>
          </cell>
          <cell r="E148" t="str">
            <v>      事业运行</v>
          </cell>
          <cell r="F148">
            <v>0</v>
          </cell>
          <cell r="G148">
            <v>0</v>
          </cell>
        </row>
        <row r="148">
          <cell r="L148">
            <v>0</v>
          </cell>
        </row>
        <row r="149">
          <cell r="D149">
            <v>2012599</v>
          </cell>
          <cell r="E149" t="str">
            <v>      其他港澳台事务支出</v>
          </cell>
          <cell r="F149">
            <v>0</v>
          </cell>
          <cell r="G149">
            <v>0</v>
          </cell>
        </row>
        <row r="149">
          <cell r="L149">
            <v>0</v>
          </cell>
        </row>
        <row r="150">
          <cell r="D150">
            <v>20126</v>
          </cell>
          <cell r="E150" t="str">
            <v>    档案事务</v>
          </cell>
          <cell r="F150">
            <v>448</v>
          </cell>
          <cell r="G150">
            <v>0</v>
          </cell>
          <cell r="H150">
            <v>430</v>
          </cell>
        </row>
        <row r="150">
          <cell r="J150">
            <v>520</v>
          </cell>
          <cell r="K150">
            <v>0</v>
          </cell>
          <cell r="L150">
            <v>499</v>
          </cell>
        </row>
        <row r="151">
          <cell r="D151">
            <v>2012601</v>
          </cell>
          <cell r="E151" t="str">
            <v>      行政运行</v>
          </cell>
          <cell r="F151">
            <v>233</v>
          </cell>
          <cell r="G151">
            <v>0</v>
          </cell>
          <cell r="H151">
            <v>323</v>
          </cell>
        </row>
        <row r="151">
          <cell r="J151">
            <v>341</v>
          </cell>
        </row>
        <row r="151">
          <cell r="L151">
            <v>341</v>
          </cell>
        </row>
        <row r="152">
          <cell r="D152">
            <v>2012602</v>
          </cell>
          <cell r="E152" t="str">
            <v>      一般行政管理事务</v>
          </cell>
          <cell r="F152">
            <v>0</v>
          </cell>
          <cell r="G152">
            <v>0</v>
          </cell>
          <cell r="H152">
            <v>0</v>
          </cell>
        </row>
        <row r="152">
          <cell r="L152">
            <v>0</v>
          </cell>
        </row>
        <row r="153">
          <cell r="D153">
            <v>2012603</v>
          </cell>
          <cell r="E153" t="str">
            <v>      机关服务</v>
          </cell>
          <cell r="F153">
            <v>0</v>
          </cell>
          <cell r="G153">
            <v>0</v>
          </cell>
          <cell r="H153">
            <v>0</v>
          </cell>
        </row>
        <row r="153">
          <cell r="L153">
            <v>0</v>
          </cell>
        </row>
        <row r="154">
          <cell r="D154">
            <v>2012604</v>
          </cell>
          <cell r="E154" t="str">
            <v>      档案馆</v>
          </cell>
          <cell r="F154">
            <v>215</v>
          </cell>
          <cell r="G154">
            <v>0</v>
          </cell>
          <cell r="H154">
            <v>107</v>
          </cell>
        </row>
        <row r="154">
          <cell r="J154">
            <v>178</v>
          </cell>
        </row>
        <row r="154">
          <cell r="L154">
            <v>158</v>
          </cell>
        </row>
        <row r="155">
          <cell r="D155">
            <v>2012699</v>
          </cell>
          <cell r="E155" t="str">
            <v>      其他档案事务支出</v>
          </cell>
          <cell r="F155">
            <v>0</v>
          </cell>
          <cell r="G155">
            <v>0</v>
          </cell>
          <cell r="H155">
            <v>0</v>
          </cell>
        </row>
        <row r="155">
          <cell r="L155">
            <v>0</v>
          </cell>
        </row>
        <row r="156">
          <cell r="D156">
            <v>20128</v>
          </cell>
          <cell r="E156" t="str">
            <v>    民主党派及工商联事务</v>
          </cell>
          <cell r="F156">
            <v>233</v>
          </cell>
          <cell r="G156">
            <v>0</v>
          </cell>
          <cell r="H156">
            <v>326</v>
          </cell>
        </row>
        <row r="156">
          <cell r="J156">
            <v>338</v>
          </cell>
          <cell r="K156">
            <v>0</v>
          </cell>
          <cell r="L156">
            <v>273</v>
          </cell>
        </row>
        <row r="157">
          <cell r="D157">
            <v>2012801</v>
          </cell>
          <cell r="E157" t="str">
            <v>      行政运行</v>
          </cell>
          <cell r="F157">
            <v>72</v>
          </cell>
          <cell r="G157">
            <v>0</v>
          </cell>
          <cell r="H157">
            <v>73</v>
          </cell>
        </row>
        <row r="157">
          <cell r="J157">
            <v>78</v>
          </cell>
        </row>
        <row r="157">
          <cell r="L157">
            <v>77</v>
          </cell>
        </row>
        <row r="158">
          <cell r="D158">
            <v>2012802</v>
          </cell>
          <cell r="E158" t="str">
            <v>      一般行政管理事务</v>
          </cell>
          <cell r="F158">
            <v>16</v>
          </cell>
          <cell r="G158">
            <v>0</v>
          </cell>
          <cell r="H158">
            <v>0</v>
          </cell>
        </row>
        <row r="158">
          <cell r="L158">
            <v>0</v>
          </cell>
        </row>
        <row r="159">
          <cell r="D159">
            <v>2012803</v>
          </cell>
          <cell r="E159" t="str">
            <v>      机关服务</v>
          </cell>
          <cell r="F159">
            <v>0</v>
          </cell>
          <cell r="G159">
            <v>0</v>
          </cell>
          <cell r="H159">
            <v>0</v>
          </cell>
        </row>
        <row r="159">
          <cell r="L159">
            <v>0</v>
          </cell>
        </row>
        <row r="160">
          <cell r="D160">
            <v>2012804</v>
          </cell>
          <cell r="E160" t="str">
            <v>      参政议政</v>
          </cell>
          <cell r="F160">
            <v>0</v>
          </cell>
          <cell r="G160">
            <v>0</v>
          </cell>
          <cell r="H160">
            <v>0</v>
          </cell>
        </row>
        <row r="160">
          <cell r="L160">
            <v>0</v>
          </cell>
        </row>
        <row r="161">
          <cell r="D161">
            <v>2012850</v>
          </cell>
          <cell r="E161" t="str">
            <v>      事业运行</v>
          </cell>
          <cell r="F161">
            <v>13</v>
          </cell>
          <cell r="G161">
            <v>0</v>
          </cell>
          <cell r="H161">
            <v>34</v>
          </cell>
        </row>
        <row r="161">
          <cell r="J161">
            <v>42</v>
          </cell>
        </row>
        <row r="161">
          <cell r="L161">
            <v>43</v>
          </cell>
        </row>
        <row r="162">
          <cell r="D162">
            <v>2012899</v>
          </cell>
          <cell r="E162" t="str">
            <v>      其他民主党派及工商联事务支出</v>
          </cell>
          <cell r="F162">
            <v>132</v>
          </cell>
          <cell r="G162">
            <v>0</v>
          </cell>
          <cell r="H162">
            <v>219</v>
          </cell>
        </row>
        <row r="162">
          <cell r="J162">
            <v>218</v>
          </cell>
        </row>
        <row r="162">
          <cell r="L162">
            <v>153</v>
          </cell>
        </row>
        <row r="163">
          <cell r="D163">
            <v>20129</v>
          </cell>
          <cell r="E163" t="str">
            <v>    群众团体事务</v>
          </cell>
          <cell r="F163">
            <v>1370</v>
          </cell>
          <cell r="G163">
            <v>13</v>
          </cell>
          <cell r="H163">
            <v>982</v>
          </cell>
          <cell r="I163">
            <v>24</v>
          </cell>
          <cell r="J163">
            <v>2008</v>
          </cell>
          <cell r="K163">
            <v>22</v>
          </cell>
          <cell r="L163">
            <v>1910</v>
          </cell>
        </row>
        <row r="164">
          <cell r="D164">
            <v>2012901</v>
          </cell>
          <cell r="E164" t="str">
            <v>      行政运行</v>
          </cell>
          <cell r="F164">
            <v>581</v>
          </cell>
          <cell r="G164">
            <v>0</v>
          </cell>
          <cell r="H164">
            <v>729</v>
          </cell>
        </row>
        <row r="164">
          <cell r="J164">
            <v>778</v>
          </cell>
        </row>
        <row r="164">
          <cell r="L164">
            <v>757</v>
          </cell>
        </row>
        <row r="165">
          <cell r="D165">
            <v>2012902</v>
          </cell>
          <cell r="E165" t="str">
            <v>      一般行政管理事务</v>
          </cell>
          <cell r="F165">
            <v>507</v>
          </cell>
          <cell r="G165">
            <v>0</v>
          </cell>
        </row>
        <row r="165">
          <cell r="J165">
            <v>564</v>
          </cell>
        </row>
        <row r="165">
          <cell r="L165">
            <v>551</v>
          </cell>
        </row>
        <row r="166">
          <cell r="D166">
            <v>2012903</v>
          </cell>
          <cell r="E166" t="str">
            <v>      机关服务</v>
          </cell>
          <cell r="F166">
            <v>0</v>
          </cell>
          <cell r="G166">
            <v>0</v>
          </cell>
          <cell r="H166">
            <v>0</v>
          </cell>
        </row>
        <row r="166">
          <cell r="L166">
            <v>0</v>
          </cell>
        </row>
        <row r="167">
          <cell r="D167">
            <v>2012906</v>
          </cell>
          <cell r="E167" t="str">
            <v>      工会事务</v>
          </cell>
          <cell r="F167">
            <v>0</v>
          </cell>
          <cell r="G167">
            <v>0</v>
          </cell>
          <cell r="H167">
            <v>0</v>
          </cell>
        </row>
        <row r="167">
          <cell r="L167">
            <v>0</v>
          </cell>
        </row>
        <row r="168">
          <cell r="D168">
            <v>2012950</v>
          </cell>
          <cell r="E168" t="str">
            <v>      事业运行</v>
          </cell>
          <cell r="F168">
            <v>155</v>
          </cell>
          <cell r="G168">
            <v>0</v>
          </cell>
          <cell r="H168">
            <v>34</v>
          </cell>
        </row>
        <row r="168">
          <cell r="J168">
            <v>201</v>
          </cell>
        </row>
        <row r="168">
          <cell r="L168">
            <v>190</v>
          </cell>
        </row>
        <row r="169">
          <cell r="D169">
            <v>2012999</v>
          </cell>
          <cell r="E169" t="str">
            <v>      其他群众团体事务支出</v>
          </cell>
          <cell r="F169">
            <v>127</v>
          </cell>
          <cell r="G169">
            <v>13</v>
          </cell>
          <cell r="H169">
            <v>219</v>
          </cell>
          <cell r="I169">
            <v>24</v>
          </cell>
          <cell r="J169">
            <v>464</v>
          </cell>
          <cell r="K169">
            <v>22</v>
          </cell>
          <cell r="L169">
            <v>412</v>
          </cell>
        </row>
        <row r="170">
          <cell r="D170">
            <v>20131</v>
          </cell>
          <cell r="E170" t="str">
            <v>    党委办公厅(室)及相关机构事务</v>
          </cell>
          <cell r="F170">
            <v>3766</v>
          </cell>
          <cell r="G170">
            <v>2287</v>
          </cell>
          <cell r="H170">
            <v>3655</v>
          </cell>
          <cell r="I170">
            <v>2713</v>
          </cell>
          <cell r="J170">
            <v>3999</v>
          </cell>
          <cell r="K170">
            <v>2303</v>
          </cell>
          <cell r="L170">
            <v>4954</v>
          </cell>
        </row>
        <row r="171">
          <cell r="D171">
            <v>2013101</v>
          </cell>
          <cell r="E171" t="str">
            <v>      行政运行</v>
          </cell>
          <cell r="F171">
            <v>1483</v>
          </cell>
          <cell r="G171">
            <v>766</v>
          </cell>
          <cell r="H171">
            <v>1745</v>
          </cell>
          <cell r="I171">
            <v>906</v>
          </cell>
          <cell r="J171">
            <v>1858</v>
          </cell>
          <cell r="K171">
            <v>914</v>
          </cell>
          <cell r="L171">
            <v>1777</v>
          </cell>
        </row>
        <row r="172">
          <cell r="D172">
            <v>2013102</v>
          </cell>
          <cell r="E172" t="str">
            <v>      一般行政管理事务</v>
          </cell>
          <cell r="F172">
            <v>2132</v>
          </cell>
          <cell r="G172">
            <v>1521</v>
          </cell>
          <cell r="H172">
            <v>1709</v>
          </cell>
          <cell r="I172">
            <v>1807</v>
          </cell>
          <cell r="J172">
            <v>1896</v>
          </cell>
          <cell r="K172">
            <v>1389</v>
          </cell>
          <cell r="L172">
            <v>2934</v>
          </cell>
        </row>
        <row r="173">
          <cell r="D173">
            <v>2013103</v>
          </cell>
          <cell r="E173" t="str">
            <v>      机关服务</v>
          </cell>
          <cell r="F173">
            <v>0</v>
          </cell>
          <cell r="G173">
            <v>0</v>
          </cell>
          <cell r="H173">
            <v>0</v>
          </cell>
        </row>
        <row r="173">
          <cell r="L173">
            <v>0</v>
          </cell>
        </row>
        <row r="174">
          <cell r="D174">
            <v>2013105</v>
          </cell>
          <cell r="E174" t="str">
            <v>      专项业务</v>
          </cell>
          <cell r="F174">
            <v>0</v>
          </cell>
          <cell r="G174">
            <v>0</v>
          </cell>
          <cell r="H174">
            <v>0</v>
          </cell>
        </row>
        <row r="174">
          <cell r="L174">
            <v>0</v>
          </cell>
        </row>
        <row r="175">
          <cell r="D175">
            <v>2013150</v>
          </cell>
          <cell r="E175" t="str">
            <v>      事业运行</v>
          </cell>
          <cell r="F175">
            <v>151</v>
          </cell>
          <cell r="G175">
            <v>0</v>
          </cell>
          <cell r="H175">
            <v>201</v>
          </cell>
        </row>
        <row r="175">
          <cell r="J175">
            <v>245</v>
          </cell>
        </row>
        <row r="175">
          <cell r="L175">
            <v>243</v>
          </cell>
        </row>
        <row r="176">
          <cell r="D176">
            <v>2013199</v>
          </cell>
          <cell r="E176" t="str">
            <v>      其他党委办公厅(室)及相关机构事务支出</v>
          </cell>
          <cell r="F176">
            <v>0</v>
          </cell>
          <cell r="G176">
            <v>0</v>
          </cell>
          <cell r="H176">
            <v>0</v>
          </cell>
        </row>
        <row r="176">
          <cell r="L176">
            <v>0</v>
          </cell>
        </row>
        <row r="177">
          <cell r="D177">
            <v>20132</v>
          </cell>
          <cell r="E177" t="str">
            <v>    组织事务</v>
          </cell>
          <cell r="F177">
            <v>2375</v>
          </cell>
          <cell r="G177">
            <v>0</v>
          </cell>
          <cell r="H177">
            <v>4714</v>
          </cell>
        </row>
        <row r="177">
          <cell r="J177">
            <v>3777</v>
          </cell>
          <cell r="K177">
            <v>0</v>
          </cell>
          <cell r="L177">
            <v>4358</v>
          </cell>
        </row>
        <row r="178">
          <cell r="D178">
            <v>2013201</v>
          </cell>
          <cell r="E178" t="str">
            <v>      行政运行</v>
          </cell>
          <cell r="F178">
            <v>567</v>
          </cell>
          <cell r="G178">
            <v>0</v>
          </cell>
          <cell r="H178">
            <v>715</v>
          </cell>
        </row>
        <row r="178">
          <cell r="J178">
            <v>758</v>
          </cell>
        </row>
        <row r="178">
          <cell r="L178">
            <v>723</v>
          </cell>
        </row>
        <row r="179">
          <cell r="D179">
            <v>2013202</v>
          </cell>
          <cell r="E179" t="str">
            <v>      一般行政管理事务</v>
          </cell>
          <cell r="F179">
            <v>1574</v>
          </cell>
          <cell r="G179">
            <v>0</v>
          </cell>
          <cell r="H179">
            <v>3872</v>
          </cell>
        </row>
        <row r="179">
          <cell r="J179">
            <v>2883</v>
          </cell>
        </row>
        <row r="179">
          <cell r="L179">
            <v>3512</v>
          </cell>
        </row>
        <row r="180">
          <cell r="D180">
            <v>2013203</v>
          </cell>
          <cell r="E180" t="str">
            <v>      机关服务</v>
          </cell>
          <cell r="F180">
            <v>0</v>
          </cell>
          <cell r="G180">
            <v>0</v>
          </cell>
          <cell r="H180">
            <v>0</v>
          </cell>
        </row>
        <row r="180">
          <cell r="L180">
            <v>0</v>
          </cell>
        </row>
        <row r="181">
          <cell r="D181">
            <v>2013204</v>
          </cell>
          <cell r="E181" t="str">
            <v>      公务员事务</v>
          </cell>
          <cell r="F181">
            <v>0</v>
          </cell>
          <cell r="G181">
            <v>0</v>
          </cell>
          <cell r="H181">
            <v>0</v>
          </cell>
        </row>
        <row r="181">
          <cell r="L181">
            <v>0</v>
          </cell>
        </row>
        <row r="182">
          <cell r="D182">
            <v>2013250</v>
          </cell>
          <cell r="E182" t="str">
            <v>      事业运行</v>
          </cell>
          <cell r="F182">
            <v>91</v>
          </cell>
          <cell r="G182">
            <v>0</v>
          </cell>
          <cell r="H182">
            <v>127</v>
          </cell>
        </row>
        <row r="182">
          <cell r="J182">
            <v>135</v>
          </cell>
        </row>
        <row r="182">
          <cell r="L182">
            <v>123</v>
          </cell>
        </row>
        <row r="183">
          <cell r="D183">
            <v>2013299</v>
          </cell>
          <cell r="E183" t="str">
            <v>      其他组织事务支出</v>
          </cell>
          <cell r="F183">
            <v>143</v>
          </cell>
          <cell r="G183">
            <v>0</v>
          </cell>
        </row>
        <row r="183">
          <cell r="L183">
            <v>0</v>
          </cell>
        </row>
        <row r="184">
          <cell r="D184">
            <v>20133</v>
          </cell>
          <cell r="E184" t="str">
            <v>    宣传事务</v>
          </cell>
          <cell r="F184">
            <v>2809</v>
          </cell>
          <cell r="G184">
            <v>36</v>
          </cell>
          <cell r="H184">
            <v>3120</v>
          </cell>
          <cell r="I184">
            <v>40</v>
          </cell>
          <cell r="J184">
            <v>2667</v>
          </cell>
          <cell r="K184">
            <v>146</v>
          </cell>
          <cell r="L184">
            <v>2827</v>
          </cell>
        </row>
        <row r="185">
          <cell r="D185">
            <v>2013301</v>
          </cell>
          <cell r="E185" t="str">
            <v>      行政运行</v>
          </cell>
          <cell r="F185">
            <v>313</v>
          </cell>
          <cell r="G185">
            <v>0</v>
          </cell>
          <cell r="H185">
            <v>386</v>
          </cell>
        </row>
        <row r="185">
          <cell r="J185">
            <v>429</v>
          </cell>
        </row>
        <row r="185">
          <cell r="L185">
            <v>426</v>
          </cell>
        </row>
        <row r="186">
          <cell r="D186">
            <v>2013302</v>
          </cell>
          <cell r="E186" t="str">
            <v>      一般行政管理事务</v>
          </cell>
          <cell r="F186">
            <v>2359</v>
          </cell>
          <cell r="G186">
            <v>36</v>
          </cell>
          <cell r="H186">
            <v>2548</v>
          </cell>
          <cell r="I186">
            <v>40</v>
          </cell>
          <cell r="J186">
            <v>2016</v>
          </cell>
          <cell r="K186">
            <v>146</v>
          </cell>
          <cell r="L186">
            <v>2184</v>
          </cell>
        </row>
        <row r="187">
          <cell r="D187">
            <v>2013303</v>
          </cell>
          <cell r="E187" t="str">
            <v>      机关服务</v>
          </cell>
          <cell r="F187">
            <v>0</v>
          </cell>
          <cell r="G187">
            <v>0</v>
          </cell>
          <cell r="H187">
            <v>0</v>
          </cell>
        </row>
        <row r="187">
          <cell r="L187">
            <v>0</v>
          </cell>
        </row>
        <row r="188">
          <cell r="D188">
            <v>2013304</v>
          </cell>
          <cell r="E188" t="str">
            <v>      宣传管理</v>
          </cell>
          <cell r="F188">
            <v>0</v>
          </cell>
          <cell r="G188">
            <v>0</v>
          </cell>
          <cell r="H188">
            <v>0</v>
          </cell>
        </row>
        <row r="188">
          <cell r="L188">
            <v>0</v>
          </cell>
        </row>
        <row r="189">
          <cell r="D189">
            <v>2013350</v>
          </cell>
          <cell r="E189" t="str">
            <v>      事业运行</v>
          </cell>
          <cell r="F189">
            <v>137</v>
          </cell>
          <cell r="G189">
            <v>0</v>
          </cell>
          <cell r="H189">
            <v>186</v>
          </cell>
        </row>
        <row r="189">
          <cell r="J189">
            <v>223</v>
          </cell>
        </row>
        <row r="189">
          <cell r="L189">
            <v>217</v>
          </cell>
        </row>
        <row r="190">
          <cell r="D190">
            <v>2013399</v>
          </cell>
          <cell r="E190" t="str">
            <v>      其他宣传事务支出</v>
          </cell>
          <cell r="F190">
            <v>0</v>
          </cell>
          <cell r="G190">
            <v>0</v>
          </cell>
          <cell r="H190">
            <v>0</v>
          </cell>
        </row>
        <row r="190">
          <cell r="L190">
            <v>0</v>
          </cell>
        </row>
        <row r="191">
          <cell r="D191">
            <v>20134</v>
          </cell>
          <cell r="E191" t="str">
            <v>    统战事务</v>
          </cell>
          <cell r="F191">
            <v>421</v>
          </cell>
          <cell r="G191">
            <v>0</v>
          </cell>
          <cell r="H191">
            <v>507</v>
          </cell>
          <cell r="I191">
            <v>0</v>
          </cell>
          <cell r="J191">
            <v>537</v>
          </cell>
          <cell r="K191">
            <v>0</v>
          </cell>
          <cell r="L191">
            <v>596</v>
          </cell>
        </row>
        <row r="192">
          <cell r="D192">
            <v>2013401</v>
          </cell>
          <cell r="E192" t="str">
            <v>      行政运行</v>
          </cell>
          <cell r="F192">
            <v>150</v>
          </cell>
          <cell r="G192">
            <v>0</v>
          </cell>
          <cell r="H192">
            <v>194</v>
          </cell>
        </row>
        <row r="192">
          <cell r="J192">
            <v>208</v>
          </cell>
        </row>
        <row r="192">
          <cell r="L192">
            <v>207</v>
          </cell>
        </row>
        <row r="193">
          <cell r="D193">
            <v>2013402</v>
          </cell>
          <cell r="E193" t="str">
            <v>      一般行政管理事务</v>
          </cell>
          <cell r="F193">
            <v>137</v>
          </cell>
          <cell r="G193">
            <v>0</v>
          </cell>
          <cell r="H193">
            <v>168</v>
          </cell>
        </row>
        <row r="193">
          <cell r="J193">
            <v>176</v>
          </cell>
        </row>
        <row r="193">
          <cell r="L193">
            <v>154</v>
          </cell>
        </row>
        <row r="194">
          <cell r="D194">
            <v>2013403</v>
          </cell>
          <cell r="E194" t="str">
            <v>      机关服务</v>
          </cell>
          <cell r="F194">
            <v>0</v>
          </cell>
          <cell r="G194">
            <v>0</v>
          </cell>
          <cell r="H194">
            <v>0</v>
          </cell>
        </row>
        <row r="194">
          <cell r="L194">
            <v>0</v>
          </cell>
        </row>
        <row r="195">
          <cell r="D195">
            <v>2013404</v>
          </cell>
          <cell r="E195" t="str">
            <v>      宗教事务</v>
          </cell>
          <cell r="F195">
            <v>22</v>
          </cell>
          <cell r="G195">
            <v>0</v>
          </cell>
        </row>
        <row r="195">
          <cell r="L195">
            <v>80</v>
          </cell>
        </row>
        <row r="196">
          <cell r="D196">
            <v>2013405</v>
          </cell>
          <cell r="E196" t="str">
            <v>      华侨事务</v>
          </cell>
          <cell r="F196">
            <v>0</v>
          </cell>
          <cell r="G196">
            <v>0</v>
          </cell>
          <cell r="H196">
            <v>0</v>
          </cell>
        </row>
        <row r="196">
          <cell r="L196">
            <v>0</v>
          </cell>
        </row>
        <row r="197">
          <cell r="D197">
            <v>2013450</v>
          </cell>
          <cell r="E197" t="str">
            <v>      事业运行</v>
          </cell>
          <cell r="F197">
            <v>108</v>
          </cell>
          <cell r="G197">
            <v>0</v>
          </cell>
          <cell r="H197">
            <v>145</v>
          </cell>
        </row>
        <row r="197">
          <cell r="J197">
            <v>153</v>
          </cell>
        </row>
        <row r="197">
          <cell r="L197">
            <v>155</v>
          </cell>
        </row>
        <row r="198">
          <cell r="D198">
            <v>2013499</v>
          </cell>
          <cell r="E198" t="str">
            <v>      其他统战事务支出</v>
          </cell>
          <cell r="F198">
            <v>4</v>
          </cell>
          <cell r="G198">
            <v>0</v>
          </cell>
        </row>
        <row r="198">
          <cell r="L198">
            <v>0</v>
          </cell>
        </row>
        <row r="199">
          <cell r="D199">
            <v>20135</v>
          </cell>
          <cell r="E199" t="str">
            <v>    对外联络事务</v>
          </cell>
          <cell r="F199">
            <v>0</v>
          </cell>
          <cell r="G199">
            <v>0</v>
          </cell>
          <cell r="H199">
            <v>0</v>
          </cell>
        </row>
        <row r="199">
          <cell r="J199">
            <v>0</v>
          </cell>
          <cell r="K199">
            <v>0</v>
          </cell>
          <cell r="L199">
            <v>0</v>
          </cell>
        </row>
        <row r="200">
          <cell r="D200">
            <v>2013501</v>
          </cell>
          <cell r="E200" t="str">
            <v>      行政运行</v>
          </cell>
          <cell r="F200">
            <v>0</v>
          </cell>
          <cell r="G200">
            <v>0</v>
          </cell>
        </row>
        <row r="200">
          <cell r="L200">
            <v>0</v>
          </cell>
        </row>
        <row r="201">
          <cell r="D201">
            <v>2013502</v>
          </cell>
          <cell r="E201" t="str">
            <v>      一般行政管理事务</v>
          </cell>
          <cell r="F201">
            <v>0</v>
          </cell>
          <cell r="G201">
            <v>0</v>
          </cell>
        </row>
        <row r="201">
          <cell r="L201">
            <v>0</v>
          </cell>
        </row>
        <row r="202">
          <cell r="D202">
            <v>2013503</v>
          </cell>
          <cell r="E202" t="str">
            <v>      机关服务</v>
          </cell>
          <cell r="F202">
            <v>0</v>
          </cell>
          <cell r="G202">
            <v>0</v>
          </cell>
        </row>
        <row r="202">
          <cell r="L202">
            <v>0</v>
          </cell>
        </row>
        <row r="203">
          <cell r="D203">
            <v>2013550</v>
          </cell>
          <cell r="E203" t="str">
            <v>      事业运行</v>
          </cell>
          <cell r="F203">
            <v>0</v>
          </cell>
          <cell r="G203">
            <v>0</v>
          </cell>
        </row>
        <row r="203">
          <cell r="L203">
            <v>0</v>
          </cell>
        </row>
        <row r="204">
          <cell r="D204">
            <v>2013599</v>
          </cell>
          <cell r="E204" t="str">
            <v>      其他对外联络事务支出</v>
          </cell>
          <cell r="F204">
            <v>0</v>
          </cell>
          <cell r="G204">
            <v>0</v>
          </cell>
        </row>
        <row r="204">
          <cell r="L204">
            <v>0</v>
          </cell>
        </row>
        <row r="205">
          <cell r="D205">
            <v>20136</v>
          </cell>
          <cell r="E205" t="str">
            <v>    其他共产党事务支出</v>
          </cell>
          <cell r="F205">
            <v>602</v>
          </cell>
          <cell r="G205">
            <v>0</v>
          </cell>
          <cell r="H205">
            <v>535</v>
          </cell>
        </row>
        <row r="205">
          <cell r="J205">
            <v>915</v>
          </cell>
          <cell r="K205">
            <v>0</v>
          </cell>
          <cell r="L205">
            <v>913</v>
          </cell>
        </row>
        <row r="206">
          <cell r="D206">
            <v>2013601</v>
          </cell>
          <cell r="E206" t="str">
            <v>      行政运行</v>
          </cell>
          <cell r="F206">
            <v>387</v>
          </cell>
          <cell r="G206">
            <v>0</v>
          </cell>
          <cell r="H206">
            <v>131</v>
          </cell>
        </row>
        <row r="206">
          <cell r="J206">
            <v>499</v>
          </cell>
        </row>
        <row r="206">
          <cell r="L206">
            <v>506</v>
          </cell>
        </row>
        <row r="207">
          <cell r="D207">
            <v>2013602</v>
          </cell>
          <cell r="E207" t="str">
            <v>      一般行政管理事务</v>
          </cell>
          <cell r="F207">
            <v>151</v>
          </cell>
          <cell r="G207">
            <v>0</v>
          </cell>
          <cell r="H207">
            <v>338</v>
          </cell>
        </row>
        <row r="207">
          <cell r="J207">
            <v>346</v>
          </cell>
        </row>
        <row r="207">
          <cell r="L207">
            <v>339</v>
          </cell>
        </row>
        <row r="208">
          <cell r="D208">
            <v>2013603</v>
          </cell>
          <cell r="E208" t="str">
            <v>      机关服务</v>
          </cell>
          <cell r="F208">
            <v>0</v>
          </cell>
          <cell r="G208">
            <v>0</v>
          </cell>
          <cell r="H208">
            <v>0</v>
          </cell>
        </row>
        <row r="208">
          <cell r="L208">
            <v>0</v>
          </cell>
        </row>
        <row r="209">
          <cell r="D209">
            <v>2013650</v>
          </cell>
          <cell r="E209" t="str">
            <v>      事业运行</v>
          </cell>
          <cell r="F209">
            <v>50</v>
          </cell>
          <cell r="G209">
            <v>0</v>
          </cell>
          <cell r="H209">
            <v>66</v>
          </cell>
        </row>
        <row r="209">
          <cell r="J209">
            <v>70</v>
          </cell>
        </row>
        <row r="209">
          <cell r="L209">
            <v>68</v>
          </cell>
        </row>
        <row r="210">
          <cell r="D210">
            <v>2013699</v>
          </cell>
          <cell r="E210" t="str">
            <v>      其他共产党事务支出</v>
          </cell>
          <cell r="F210">
            <v>14</v>
          </cell>
          <cell r="G210">
            <v>0</v>
          </cell>
        </row>
        <row r="210">
          <cell r="L210">
            <v>0</v>
          </cell>
        </row>
        <row r="211">
          <cell r="D211">
            <v>20137</v>
          </cell>
          <cell r="E211" t="str">
            <v>    网信事务</v>
          </cell>
          <cell r="F211">
            <v>824</v>
          </cell>
          <cell r="G211">
            <v>0</v>
          </cell>
          <cell r="H211">
            <v>1373</v>
          </cell>
        </row>
        <row r="211">
          <cell r="J211">
            <v>1253</v>
          </cell>
          <cell r="K211">
            <v>0</v>
          </cell>
          <cell r="L211">
            <v>1225</v>
          </cell>
        </row>
        <row r="212">
          <cell r="D212">
            <v>2013701</v>
          </cell>
          <cell r="E212" t="str">
            <v>      行政运行</v>
          </cell>
          <cell r="F212">
            <v>105</v>
          </cell>
          <cell r="G212">
            <v>0</v>
          </cell>
          <cell r="H212">
            <v>131</v>
          </cell>
        </row>
        <row r="212">
          <cell r="J212">
            <v>139</v>
          </cell>
        </row>
        <row r="212">
          <cell r="L212">
            <v>139</v>
          </cell>
        </row>
        <row r="213">
          <cell r="D213">
            <v>2013702</v>
          </cell>
          <cell r="E213" t="str">
            <v>      一般行政管理事务</v>
          </cell>
          <cell r="F213">
            <v>510</v>
          </cell>
          <cell r="G213">
            <v>0</v>
          </cell>
          <cell r="H213">
            <v>993</v>
          </cell>
        </row>
        <row r="213">
          <cell r="J213">
            <v>875</v>
          </cell>
        </row>
        <row r="213">
          <cell r="L213">
            <v>837</v>
          </cell>
        </row>
        <row r="214">
          <cell r="D214">
            <v>2013703</v>
          </cell>
          <cell r="E214" t="str">
            <v>      机关服务</v>
          </cell>
          <cell r="F214">
            <v>0</v>
          </cell>
          <cell r="G214">
            <v>0</v>
          </cell>
          <cell r="H214">
            <v>0</v>
          </cell>
        </row>
        <row r="214">
          <cell r="L214">
            <v>0</v>
          </cell>
        </row>
        <row r="215">
          <cell r="D215">
            <v>2013704</v>
          </cell>
          <cell r="E215" t="str">
            <v>      信息安全事务</v>
          </cell>
          <cell r="F215">
            <v>0</v>
          </cell>
          <cell r="G215">
            <v>0</v>
          </cell>
          <cell r="H215">
            <v>0</v>
          </cell>
        </row>
        <row r="215">
          <cell r="L215">
            <v>0</v>
          </cell>
        </row>
        <row r="216">
          <cell r="D216">
            <v>2013750</v>
          </cell>
          <cell r="E216" t="str">
            <v>      事业运行</v>
          </cell>
          <cell r="F216">
            <v>209</v>
          </cell>
          <cell r="G216">
            <v>0</v>
          </cell>
          <cell r="H216">
            <v>249</v>
          </cell>
        </row>
        <row r="216">
          <cell r="J216">
            <v>239</v>
          </cell>
        </row>
        <row r="216">
          <cell r="L216">
            <v>249</v>
          </cell>
        </row>
        <row r="217">
          <cell r="D217">
            <v>2013799</v>
          </cell>
          <cell r="E217" t="str">
            <v>      其他网信事务支出</v>
          </cell>
          <cell r="F217">
            <v>0</v>
          </cell>
          <cell r="G217">
            <v>0</v>
          </cell>
          <cell r="H217">
            <v>0</v>
          </cell>
        </row>
        <row r="217">
          <cell r="L217">
            <v>0</v>
          </cell>
        </row>
        <row r="218">
          <cell r="D218">
            <v>20138</v>
          </cell>
          <cell r="E218" t="str">
            <v>    市场监督管理事务</v>
          </cell>
          <cell r="F218">
            <v>268</v>
          </cell>
          <cell r="G218">
            <v>0</v>
          </cell>
          <cell r="H218">
            <v>0</v>
          </cell>
        </row>
        <row r="218">
          <cell r="J218">
            <v>971</v>
          </cell>
          <cell r="K218">
            <v>0</v>
          </cell>
          <cell r="L218">
            <v>1032</v>
          </cell>
        </row>
        <row r="219">
          <cell r="D219">
            <v>2013801</v>
          </cell>
          <cell r="E219" t="str">
            <v>      行政运行</v>
          </cell>
          <cell r="F219">
            <v>0</v>
          </cell>
          <cell r="G219">
            <v>0</v>
          </cell>
          <cell r="H219">
            <v>0</v>
          </cell>
        </row>
        <row r="219">
          <cell r="L219">
            <v>0</v>
          </cell>
        </row>
        <row r="220">
          <cell r="D220">
            <v>2013802</v>
          </cell>
          <cell r="E220" t="str">
            <v>      一般行政管理事务</v>
          </cell>
          <cell r="F220">
            <v>0</v>
          </cell>
          <cell r="G220">
            <v>0</v>
          </cell>
          <cell r="H220">
            <v>0</v>
          </cell>
        </row>
        <row r="220">
          <cell r="J220">
            <v>23</v>
          </cell>
        </row>
        <row r="220">
          <cell r="L220">
            <v>13</v>
          </cell>
        </row>
        <row r="221">
          <cell r="D221">
            <v>2013803</v>
          </cell>
          <cell r="E221" t="str">
            <v>      机关服务</v>
          </cell>
          <cell r="F221">
            <v>0</v>
          </cell>
          <cell r="G221">
            <v>0</v>
          </cell>
          <cell r="H221">
            <v>0</v>
          </cell>
        </row>
        <row r="221">
          <cell r="L221">
            <v>0</v>
          </cell>
        </row>
        <row r="222">
          <cell r="D222">
            <v>2013804</v>
          </cell>
          <cell r="E222" t="str">
            <v>      市场主体管理</v>
          </cell>
          <cell r="F222">
            <v>0</v>
          </cell>
          <cell r="G222">
            <v>0</v>
          </cell>
          <cell r="H222">
            <v>0</v>
          </cell>
        </row>
        <row r="222">
          <cell r="L222">
            <v>0</v>
          </cell>
        </row>
        <row r="223">
          <cell r="D223">
            <v>2013805</v>
          </cell>
          <cell r="E223" t="str">
            <v>      市场秩序执法</v>
          </cell>
          <cell r="F223">
            <v>0</v>
          </cell>
          <cell r="G223">
            <v>0</v>
          </cell>
          <cell r="H223">
            <v>0</v>
          </cell>
        </row>
        <row r="223">
          <cell r="L223">
            <v>0</v>
          </cell>
        </row>
        <row r="224">
          <cell r="D224">
            <v>2013808</v>
          </cell>
          <cell r="E224" t="str">
            <v>      信息化建设</v>
          </cell>
          <cell r="F224">
            <v>0</v>
          </cell>
          <cell r="G224">
            <v>0</v>
          </cell>
          <cell r="H224">
            <v>0</v>
          </cell>
        </row>
        <row r="224">
          <cell r="L224">
            <v>0</v>
          </cell>
        </row>
        <row r="225">
          <cell r="D225">
            <v>2013810</v>
          </cell>
          <cell r="E225" t="str">
            <v>      质量基础</v>
          </cell>
          <cell r="F225">
            <v>0</v>
          </cell>
          <cell r="G225">
            <v>0</v>
          </cell>
          <cell r="H225">
            <v>0</v>
          </cell>
        </row>
        <row r="225">
          <cell r="L225">
            <v>0</v>
          </cell>
        </row>
        <row r="226">
          <cell r="D226">
            <v>2013812</v>
          </cell>
          <cell r="E226" t="str">
            <v>      药品事务</v>
          </cell>
          <cell r="F226">
            <v>0</v>
          </cell>
          <cell r="G226">
            <v>0</v>
          </cell>
          <cell r="H226">
            <v>0</v>
          </cell>
        </row>
        <row r="226">
          <cell r="J226">
            <v>19</v>
          </cell>
        </row>
        <row r="226">
          <cell r="L226">
            <v>13</v>
          </cell>
        </row>
        <row r="227">
          <cell r="D227">
            <v>2013813</v>
          </cell>
          <cell r="E227" t="str">
            <v>      医疗器械事务</v>
          </cell>
          <cell r="F227">
            <v>0</v>
          </cell>
          <cell r="G227">
            <v>0</v>
          </cell>
          <cell r="H227">
            <v>0</v>
          </cell>
        </row>
        <row r="227">
          <cell r="L227">
            <v>0</v>
          </cell>
        </row>
        <row r="228">
          <cell r="D228">
            <v>2013814</v>
          </cell>
          <cell r="E228" t="str">
            <v>      化妆品事务</v>
          </cell>
          <cell r="F228">
            <v>0</v>
          </cell>
          <cell r="G228">
            <v>0</v>
          </cell>
          <cell r="H228">
            <v>0</v>
          </cell>
        </row>
        <row r="228">
          <cell r="L228">
            <v>0</v>
          </cell>
        </row>
        <row r="229">
          <cell r="D229">
            <v>2013815</v>
          </cell>
          <cell r="E229" t="str">
            <v>      质量安全监管</v>
          </cell>
          <cell r="F229">
            <v>0</v>
          </cell>
          <cell r="G229">
            <v>0</v>
          </cell>
          <cell r="H229">
            <v>0</v>
          </cell>
        </row>
        <row r="229">
          <cell r="J229">
            <v>180</v>
          </cell>
        </row>
        <row r="229">
          <cell r="L229">
            <v>104</v>
          </cell>
        </row>
        <row r="230">
          <cell r="D230">
            <v>2013816</v>
          </cell>
          <cell r="E230" t="str">
            <v>      食品安全监管</v>
          </cell>
          <cell r="F230">
            <v>0</v>
          </cell>
          <cell r="G230">
            <v>0</v>
          </cell>
          <cell r="H230">
            <v>0</v>
          </cell>
        </row>
        <row r="230">
          <cell r="J230">
            <v>120</v>
          </cell>
        </row>
        <row r="230">
          <cell r="L230">
            <v>57</v>
          </cell>
        </row>
        <row r="231">
          <cell r="D231">
            <v>2013850</v>
          </cell>
          <cell r="E231" t="str">
            <v>      事业运行</v>
          </cell>
          <cell r="F231">
            <v>0</v>
          </cell>
          <cell r="G231">
            <v>0</v>
          </cell>
          <cell r="H231">
            <v>0</v>
          </cell>
        </row>
        <row r="231">
          <cell r="L231">
            <v>0</v>
          </cell>
        </row>
        <row r="232">
          <cell r="D232">
            <v>2013899</v>
          </cell>
          <cell r="E232" t="str">
            <v>      其他市场监督管理事务</v>
          </cell>
          <cell r="F232">
            <v>268</v>
          </cell>
          <cell r="G232">
            <v>0</v>
          </cell>
        </row>
        <row r="232">
          <cell r="J232">
            <v>629</v>
          </cell>
        </row>
        <row r="232">
          <cell r="L232">
            <v>845</v>
          </cell>
        </row>
        <row r="233">
          <cell r="D233">
            <v>20199</v>
          </cell>
          <cell r="E233" t="str">
            <v>    其他一般公共服务支出</v>
          </cell>
          <cell r="F233">
            <v>207</v>
          </cell>
          <cell r="G233">
            <v>1269</v>
          </cell>
          <cell r="H233">
            <v>240</v>
          </cell>
          <cell r="I233">
            <v>1986</v>
          </cell>
          <cell r="J233">
            <v>1531</v>
          </cell>
          <cell r="K233">
            <v>1295</v>
          </cell>
          <cell r="L233">
            <v>795</v>
          </cell>
        </row>
        <row r="234">
          <cell r="D234">
            <v>2019901</v>
          </cell>
          <cell r="E234" t="str">
            <v>      国家赔偿费用支出</v>
          </cell>
          <cell r="F234">
            <v>0</v>
          </cell>
          <cell r="G234">
            <v>0</v>
          </cell>
          <cell r="H234">
            <v>0</v>
          </cell>
        </row>
        <row r="234">
          <cell r="L234">
            <v>0</v>
          </cell>
        </row>
        <row r="235">
          <cell r="D235">
            <v>2019999</v>
          </cell>
          <cell r="E235" t="str">
            <v>      其他一般公共服务支出</v>
          </cell>
          <cell r="F235">
            <v>207</v>
          </cell>
          <cell r="G235">
            <v>1269</v>
          </cell>
          <cell r="H235">
            <v>240</v>
          </cell>
          <cell r="I235">
            <v>1986</v>
          </cell>
          <cell r="J235">
            <v>1531</v>
          </cell>
          <cell r="K235">
            <v>1295</v>
          </cell>
          <cell r="L235">
            <v>795</v>
          </cell>
        </row>
        <row r="236">
          <cell r="D236">
            <v>202</v>
          </cell>
          <cell r="E236" t="str">
            <v>  外交支出</v>
          </cell>
          <cell r="F236">
            <v>0</v>
          </cell>
          <cell r="G236">
            <v>0</v>
          </cell>
          <cell r="H236">
            <v>0</v>
          </cell>
        </row>
        <row r="236">
          <cell r="J236">
            <v>0</v>
          </cell>
          <cell r="K236">
            <v>0</v>
          </cell>
          <cell r="L236">
            <v>0</v>
          </cell>
        </row>
        <row r="237">
          <cell r="D237">
            <v>20201</v>
          </cell>
          <cell r="E237" t="str">
            <v>    外交管理事务</v>
          </cell>
          <cell r="F237">
            <v>0</v>
          </cell>
          <cell r="G237">
            <v>0</v>
          </cell>
          <cell r="H237">
            <v>0</v>
          </cell>
        </row>
        <row r="237">
          <cell r="J237">
            <v>0</v>
          </cell>
          <cell r="K237">
            <v>0</v>
          </cell>
          <cell r="L237">
            <v>0</v>
          </cell>
        </row>
        <row r="238">
          <cell r="D238">
            <v>2020101</v>
          </cell>
          <cell r="E238" t="str">
            <v>      行政运行</v>
          </cell>
          <cell r="F238">
            <v>0</v>
          </cell>
          <cell r="G238">
            <v>0</v>
          </cell>
        </row>
        <row r="238">
          <cell r="L238">
            <v>0</v>
          </cell>
        </row>
        <row r="239">
          <cell r="D239">
            <v>2020102</v>
          </cell>
          <cell r="E239" t="str">
            <v>      一般行政管理事务</v>
          </cell>
          <cell r="F239">
            <v>0</v>
          </cell>
          <cell r="G239">
            <v>0</v>
          </cell>
        </row>
        <row r="239">
          <cell r="L239">
            <v>0</v>
          </cell>
        </row>
        <row r="240">
          <cell r="D240">
            <v>2020103</v>
          </cell>
          <cell r="E240" t="str">
            <v>      机关服务</v>
          </cell>
          <cell r="F240">
            <v>0</v>
          </cell>
          <cell r="G240">
            <v>0</v>
          </cell>
        </row>
        <row r="240">
          <cell r="L240">
            <v>0</v>
          </cell>
        </row>
        <row r="241">
          <cell r="D241">
            <v>2020104</v>
          </cell>
          <cell r="E241" t="str">
            <v>      专项业务</v>
          </cell>
          <cell r="F241">
            <v>0</v>
          </cell>
          <cell r="G241">
            <v>0</v>
          </cell>
        </row>
        <row r="241">
          <cell r="L241">
            <v>0</v>
          </cell>
        </row>
        <row r="242">
          <cell r="D242">
            <v>2020150</v>
          </cell>
          <cell r="E242" t="str">
            <v>      事业运行</v>
          </cell>
          <cell r="F242">
            <v>0</v>
          </cell>
          <cell r="G242">
            <v>0</v>
          </cell>
        </row>
        <row r="242">
          <cell r="L242">
            <v>0</v>
          </cell>
        </row>
        <row r="243">
          <cell r="D243">
            <v>2020199</v>
          </cell>
          <cell r="E243" t="str">
            <v>      其他外交管理事务支出</v>
          </cell>
          <cell r="F243">
            <v>0</v>
          </cell>
          <cell r="G243">
            <v>0</v>
          </cell>
        </row>
        <row r="243">
          <cell r="L243">
            <v>0</v>
          </cell>
        </row>
        <row r="244">
          <cell r="D244">
            <v>20202</v>
          </cell>
          <cell r="E244" t="str">
            <v>    驻外机构</v>
          </cell>
          <cell r="F244">
            <v>0</v>
          </cell>
          <cell r="G244">
            <v>0</v>
          </cell>
          <cell r="H244">
            <v>0</v>
          </cell>
        </row>
        <row r="244">
          <cell r="J244">
            <v>0</v>
          </cell>
          <cell r="K244">
            <v>0</v>
          </cell>
          <cell r="L244">
            <v>0</v>
          </cell>
        </row>
        <row r="245">
          <cell r="D245">
            <v>2020201</v>
          </cell>
          <cell r="E245" t="str">
            <v>      驻外使领馆(团、处)</v>
          </cell>
          <cell r="F245">
            <v>0</v>
          </cell>
          <cell r="G245">
            <v>0</v>
          </cell>
        </row>
        <row r="245">
          <cell r="L245">
            <v>0</v>
          </cell>
        </row>
        <row r="246">
          <cell r="D246">
            <v>2020202</v>
          </cell>
          <cell r="E246" t="str">
            <v>      其他驻外机构支出</v>
          </cell>
          <cell r="F246">
            <v>0</v>
          </cell>
          <cell r="G246">
            <v>0</v>
          </cell>
        </row>
        <row r="246">
          <cell r="L246">
            <v>0</v>
          </cell>
        </row>
        <row r="247">
          <cell r="D247">
            <v>20203</v>
          </cell>
          <cell r="E247" t="str">
            <v>    对外援助</v>
          </cell>
          <cell r="F247">
            <v>0</v>
          </cell>
          <cell r="G247">
            <v>0</v>
          </cell>
          <cell r="H247">
            <v>0</v>
          </cell>
        </row>
        <row r="247">
          <cell r="J247">
            <v>0</v>
          </cell>
          <cell r="K247">
            <v>0</v>
          </cell>
          <cell r="L247">
            <v>0</v>
          </cell>
        </row>
        <row r="248">
          <cell r="D248">
            <v>2020304</v>
          </cell>
          <cell r="E248" t="str">
            <v>      援外优惠贷款贴息</v>
          </cell>
          <cell r="F248">
            <v>0</v>
          </cell>
          <cell r="G248">
            <v>0</v>
          </cell>
        </row>
        <row r="248">
          <cell r="L248">
            <v>0</v>
          </cell>
        </row>
        <row r="249">
          <cell r="D249">
            <v>2020306</v>
          </cell>
          <cell r="E249" t="str">
            <v>      对外援助</v>
          </cell>
          <cell r="F249">
            <v>0</v>
          </cell>
          <cell r="G249">
            <v>0</v>
          </cell>
        </row>
        <row r="249">
          <cell r="L249">
            <v>0</v>
          </cell>
        </row>
        <row r="250">
          <cell r="D250">
            <v>20204</v>
          </cell>
          <cell r="E250" t="str">
            <v>    国际组织</v>
          </cell>
          <cell r="F250">
            <v>0</v>
          </cell>
          <cell r="G250">
            <v>0</v>
          </cell>
          <cell r="H250">
            <v>0</v>
          </cell>
        </row>
        <row r="250">
          <cell r="J250">
            <v>0</v>
          </cell>
          <cell r="K250">
            <v>0</v>
          </cell>
          <cell r="L250">
            <v>0</v>
          </cell>
        </row>
        <row r="251">
          <cell r="D251">
            <v>2020401</v>
          </cell>
          <cell r="E251" t="str">
            <v>      国际组织会费</v>
          </cell>
          <cell r="F251">
            <v>0</v>
          </cell>
          <cell r="G251">
            <v>0</v>
          </cell>
        </row>
        <row r="251">
          <cell r="L251">
            <v>0</v>
          </cell>
        </row>
        <row r="252">
          <cell r="D252">
            <v>2020402</v>
          </cell>
          <cell r="E252" t="str">
            <v>      国际组织捐赠</v>
          </cell>
          <cell r="F252">
            <v>0</v>
          </cell>
          <cell r="G252">
            <v>0</v>
          </cell>
        </row>
        <row r="252">
          <cell r="L252">
            <v>0</v>
          </cell>
        </row>
        <row r="253">
          <cell r="D253">
            <v>2020403</v>
          </cell>
          <cell r="E253" t="str">
            <v>      维和摊款</v>
          </cell>
          <cell r="F253">
            <v>0</v>
          </cell>
          <cell r="G253">
            <v>0</v>
          </cell>
        </row>
        <row r="253">
          <cell r="L253">
            <v>0</v>
          </cell>
        </row>
        <row r="254">
          <cell r="D254">
            <v>2020404</v>
          </cell>
          <cell r="E254" t="str">
            <v>      国际组织股金及基金</v>
          </cell>
          <cell r="F254">
            <v>0</v>
          </cell>
          <cell r="G254">
            <v>0</v>
          </cell>
        </row>
        <row r="254">
          <cell r="L254">
            <v>0</v>
          </cell>
        </row>
        <row r="255">
          <cell r="D255">
            <v>2020499</v>
          </cell>
          <cell r="E255" t="str">
            <v>      其他国际组织支出</v>
          </cell>
          <cell r="F255">
            <v>0</v>
          </cell>
          <cell r="G255">
            <v>0</v>
          </cell>
        </row>
        <row r="255">
          <cell r="L255">
            <v>0</v>
          </cell>
        </row>
        <row r="256">
          <cell r="D256">
            <v>20205</v>
          </cell>
          <cell r="E256" t="str">
            <v>    对外合作与交流</v>
          </cell>
          <cell r="F256">
            <v>0</v>
          </cell>
          <cell r="G256">
            <v>0</v>
          </cell>
          <cell r="H256">
            <v>0</v>
          </cell>
        </row>
        <row r="256">
          <cell r="J256">
            <v>0</v>
          </cell>
          <cell r="K256">
            <v>0</v>
          </cell>
          <cell r="L256">
            <v>0</v>
          </cell>
        </row>
        <row r="257">
          <cell r="D257">
            <v>2020503</v>
          </cell>
          <cell r="E257" t="str">
            <v>      在华国际会议</v>
          </cell>
          <cell r="F257">
            <v>0</v>
          </cell>
          <cell r="G257">
            <v>0</v>
          </cell>
        </row>
        <row r="257">
          <cell r="L257">
            <v>0</v>
          </cell>
        </row>
        <row r="258">
          <cell r="D258">
            <v>2020504</v>
          </cell>
          <cell r="E258" t="str">
            <v>      国际交流活动</v>
          </cell>
          <cell r="F258">
            <v>0</v>
          </cell>
          <cell r="G258">
            <v>0</v>
          </cell>
        </row>
        <row r="258">
          <cell r="L258">
            <v>0</v>
          </cell>
        </row>
        <row r="259">
          <cell r="D259">
            <v>2020505</v>
          </cell>
          <cell r="E259" t="str">
            <v>      对外合作活动</v>
          </cell>
          <cell r="F259">
            <v>0</v>
          </cell>
          <cell r="G259">
            <v>0</v>
          </cell>
        </row>
        <row r="259">
          <cell r="L259">
            <v>0</v>
          </cell>
        </row>
        <row r="260">
          <cell r="D260">
            <v>2020599</v>
          </cell>
          <cell r="E260" t="str">
            <v>      其他对外合作与交流支出</v>
          </cell>
          <cell r="F260">
            <v>0</v>
          </cell>
          <cell r="G260">
            <v>0</v>
          </cell>
        </row>
        <row r="260">
          <cell r="L260">
            <v>0</v>
          </cell>
        </row>
        <row r="261">
          <cell r="D261">
            <v>20206</v>
          </cell>
          <cell r="E261" t="str">
            <v>    对外宣传</v>
          </cell>
          <cell r="F261">
            <v>0</v>
          </cell>
          <cell r="G261">
            <v>0</v>
          </cell>
          <cell r="H261">
            <v>0</v>
          </cell>
        </row>
        <row r="261">
          <cell r="J261">
            <v>0</v>
          </cell>
          <cell r="K261">
            <v>0</v>
          </cell>
          <cell r="L261">
            <v>0</v>
          </cell>
        </row>
        <row r="262">
          <cell r="D262">
            <v>2020601</v>
          </cell>
          <cell r="E262" t="str">
            <v>      对外宣传</v>
          </cell>
          <cell r="F262">
            <v>0</v>
          </cell>
          <cell r="G262">
            <v>0</v>
          </cell>
        </row>
        <row r="262">
          <cell r="L262">
            <v>0</v>
          </cell>
        </row>
        <row r="263">
          <cell r="D263">
            <v>20207</v>
          </cell>
          <cell r="E263" t="str">
            <v>    边界勘界联检</v>
          </cell>
          <cell r="F263">
            <v>0</v>
          </cell>
          <cell r="G263">
            <v>0</v>
          </cell>
          <cell r="H263">
            <v>0</v>
          </cell>
        </row>
        <row r="263">
          <cell r="J263">
            <v>0</v>
          </cell>
          <cell r="K263">
            <v>0</v>
          </cell>
          <cell r="L263">
            <v>0</v>
          </cell>
        </row>
        <row r="264">
          <cell r="D264">
            <v>2020701</v>
          </cell>
          <cell r="E264" t="str">
            <v>      边界勘界</v>
          </cell>
          <cell r="F264">
            <v>0</v>
          </cell>
          <cell r="G264">
            <v>0</v>
          </cell>
        </row>
        <row r="264">
          <cell r="L264">
            <v>0</v>
          </cell>
        </row>
        <row r="265">
          <cell r="D265">
            <v>2020702</v>
          </cell>
          <cell r="E265" t="str">
            <v>      边界联检</v>
          </cell>
          <cell r="F265">
            <v>0</v>
          </cell>
          <cell r="G265">
            <v>0</v>
          </cell>
        </row>
        <row r="265">
          <cell r="L265">
            <v>0</v>
          </cell>
        </row>
        <row r="266">
          <cell r="D266">
            <v>2020703</v>
          </cell>
          <cell r="E266" t="str">
            <v>      边界界桩维护</v>
          </cell>
          <cell r="F266">
            <v>0</v>
          </cell>
          <cell r="G266">
            <v>0</v>
          </cell>
        </row>
        <row r="266">
          <cell r="L266">
            <v>0</v>
          </cell>
        </row>
        <row r="267">
          <cell r="D267">
            <v>2020799</v>
          </cell>
          <cell r="E267" t="str">
            <v>      其他支出</v>
          </cell>
          <cell r="F267">
            <v>0</v>
          </cell>
          <cell r="G267">
            <v>0</v>
          </cell>
        </row>
        <row r="267">
          <cell r="L267">
            <v>0</v>
          </cell>
        </row>
        <row r="268">
          <cell r="D268">
            <v>20208</v>
          </cell>
          <cell r="E268" t="str">
            <v>    国际发展合作</v>
          </cell>
          <cell r="F268">
            <v>0</v>
          </cell>
          <cell r="G268">
            <v>0</v>
          </cell>
          <cell r="H268">
            <v>0</v>
          </cell>
        </row>
        <row r="268">
          <cell r="J268">
            <v>0</v>
          </cell>
          <cell r="K268">
            <v>0</v>
          </cell>
          <cell r="L268">
            <v>0</v>
          </cell>
        </row>
        <row r="269">
          <cell r="D269">
            <v>2020801</v>
          </cell>
          <cell r="E269" t="str">
            <v>      行政运行</v>
          </cell>
          <cell r="F269">
            <v>0</v>
          </cell>
          <cell r="G269">
            <v>0</v>
          </cell>
        </row>
        <row r="269">
          <cell r="L269">
            <v>0</v>
          </cell>
        </row>
        <row r="270">
          <cell r="D270">
            <v>2020802</v>
          </cell>
          <cell r="E270" t="str">
            <v>      一般行政管理事务</v>
          </cell>
          <cell r="F270">
            <v>0</v>
          </cell>
          <cell r="G270">
            <v>0</v>
          </cell>
        </row>
        <row r="270">
          <cell r="L270">
            <v>0</v>
          </cell>
        </row>
        <row r="271">
          <cell r="D271">
            <v>2020803</v>
          </cell>
          <cell r="E271" t="str">
            <v>      机关服务</v>
          </cell>
          <cell r="F271">
            <v>0</v>
          </cell>
          <cell r="G271">
            <v>0</v>
          </cell>
        </row>
        <row r="271">
          <cell r="L271">
            <v>0</v>
          </cell>
        </row>
        <row r="272">
          <cell r="D272">
            <v>2020850</v>
          </cell>
          <cell r="E272" t="str">
            <v>      事业运行</v>
          </cell>
          <cell r="F272">
            <v>0</v>
          </cell>
          <cell r="G272">
            <v>0</v>
          </cell>
        </row>
        <row r="272">
          <cell r="L272">
            <v>0</v>
          </cell>
        </row>
        <row r="273">
          <cell r="D273">
            <v>2020899</v>
          </cell>
          <cell r="E273" t="str">
            <v>      其他国际发展合作支出</v>
          </cell>
          <cell r="F273">
            <v>0</v>
          </cell>
          <cell r="G273">
            <v>0</v>
          </cell>
        </row>
        <row r="273">
          <cell r="L273">
            <v>0</v>
          </cell>
        </row>
        <row r="274">
          <cell r="D274">
            <v>20299</v>
          </cell>
          <cell r="E274" t="str">
            <v>    其他外交支出</v>
          </cell>
          <cell r="F274">
            <v>0</v>
          </cell>
          <cell r="G274">
            <v>0</v>
          </cell>
          <cell r="H274">
            <v>0</v>
          </cell>
        </row>
        <row r="274">
          <cell r="J274">
            <v>0</v>
          </cell>
          <cell r="K274">
            <v>0</v>
          </cell>
          <cell r="L274">
            <v>0</v>
          </cell>
        </row>
        <row r="275">
          <cell r="D275">
            <v>2029999</v>
          </cell>
          <cell r="E275" t="str">
            <v>      其他外交支出</v>
          </cell>
        </row>
        <row r="275">
          <cell r="L275">
            <v>0</v>
          </cell>
        </row>
        <row r="276">
          <cell r="D276">
            <v>203</v>
          </cell>
          <cell r="E276" t="str">
            <v>  国防支出</v>
          </cell>
          <cell r="F276">
            <v>759</v>
          </cell>
          <cell r="G276">
            <v>0</v>
          </cell>
          <cell r="H276">
            <v>622</v>
          </cell>
          <cell r="I276">
            <v>0</v>
          </cell>
          <cell r="J276">
            <v>1483</v>
          </cell>
          <cell r="K276">
            <v>0</v>
          </cell>
          <cell r="L276">
            <v>1274</v>
          </cell>
        </row>
        <row r="277">
          <cell r="D277">
            <v>20301</v>
          </cell>
          <cell r="E277" t="str">
            <v>    现役部队</v>
          </cell>
          <cell r="F277">
            <v>0</v>
          </cell>
          <cell r="G277">
            <v>0</v>
          </cell>
          <cell r="H277">
            <v>0</v>
          </cell>
        </row>
        <row r="277">
          <cell r="J277">
            <v>0</v>
          </cell>
          <cell r="K277">
            <v>0</v>
          </cell>
          <cell r="L277">
            <v>0</v>
          </cell>
        </row>
        <row r="278">
          <cell r="D278">
            <v>2030101</v>
          </cell>
          <cell r="E278" t="str">
            <v>      现役部队</v>
          </cell>
          <cell r="F278">
            <v>0</v>
          </cell>
          <cell r="G278">
            <v>0</v>
          </cell>
        </row>
        <row r="278">
          <cell r="L278">
            <v>0</v>
          </cell>
        </row>
        <row r="279">
          <cell r="D279">
            <v>20304</v>
          </cell>
          <cell r="E279" t="str">
            <v>    国防科研事业</v>
          </cell>
          <cell r="F279">
            <v>0</v>
          </cell>
          <cell r="G279">
            <v>0</v>
          </cell>
          <cell r="H279">
            <v>0</v>
          </cell>
        </row>
        <row r="279">
          <cell r="J279">
            <v>0</v>
          </cell>
          <cell r="K279">
            <v>0</v>
          </cell>
          <cell r="L279">
            <v>0</v>
          </cell>
        </row>
        <row r="280">
          <cell r="D280">
            <v>2030401</v>
          </cell>
          <cell r="E280" t="str">
            <v>      国防科研事业</v>
          </cell>
          <cell r="F280">
            <v>0</v>
          </cell>
          <cell r="G280">
            <v>0</v>
          </cell>
        </row>
        <row r="280">
          <cell r="L280">
            <v>0</v>
          </cell>
        </row>
        <row r="281">
          <cell r="D281">
            <v>20305</v>
          </cell>
          <cell r="E281" t="str">
            <v>    专项工程</v>
          </cell>
          <cell r="F281">
            <v>0</v>
          </cell>
          <cell r="G281">
            <v>0</v>
          </cell>
          <cell r="H281">
            <v>0</v>
          </cell>
        </row>
        <row r="281">
          <cell r="J281">
            <v>0</v>
          </cell>
          <cell r="K281">
            <v>0</v>
          </cell>
          <cell r="L281">
            <v>0</v>
          </cell>
        </row>
        <row r="282">
          <cell r="D282">
            <v>2030501</v>
          </cell>
          <cell r="E282" t="str">
            <v>      专项工程</v>
          </cell>
          <cell r="F282">
            <v>0</v>
          </cell>
          <cell r="G282">
            <v>0</v>
          </cell>
        </row>
        <row r="282">
          <cell r="L282">
            <v>0</v>
          </cell>
        </row>
        <row r="283">
          <cell r="D283">
            <v>20306</v>
          </cell>
          <cell r="E283" t="str">
            <v>    国防动员</v>
          </cell>
          <cell r="F283">
            <v>759</v>
          </cell>
          <cell r="G283">
            <v>0</v>
          </cell>
          <cell r="H283">
            <v>622</v>
          </cell>
          <cell r="I283">
            <v>0</v>
          </cell>
          <cell r="J283">
            <v>1483</v>
          </cell>
          <cell r="K283">
            <v>0</v>
          </cell>
          <cell r="L283">
            <v>1274</v>
          </cell>
        </row>
        <row r="284">
          <cell r="D284">
            <v>2030601</v>
          </cell>
          <cell r="E284" t="str">
            <v>      兵役征集</v>
          </cell>
          <cell r="F284">
            <v>12</v>
          </cell>
          <cell r="G284">
            <v>0</v>
          </cell>
        </row>
        <row r="284">
          <cell r="L284">
            <v>0</v>
          </cell>
        </row>
        <row r="285">
          <cell r="D285">
            <v>2030602</v>
          </cell>
          <cell r="E285" t="str">
            <v>      经济动员</v>
          </cell>
          <cell r="F285">
            <v>0</v>
          </cell>
          <cell r="G285">
            <v>0</v>
          </cell>
          <cell r="H285">
            <v>0</v>
          </cell>
        </row>
        <row r="285">
          <cell r="L285">
            <v>0</v>
          </cell>
        </row>
        <row r="286">
          <cell r="D286">
            <v>2030603</v>
          </cell>
          <cell r="E286" t="str">
            <v>      人民防空</v>
          </cell>
          <cell r="F286">
            <v>169</v>
          </cell>
          <cell r="G286">
            <v>0</v>
          </cell>
          <cell r="H286">
            <v>56</v>
          </cell>
        </row>
        <row r="286">
          <cell r="J286">
            <v>223</v>
          </cell>
        </row>
        <row r="286">
          <cell r="L286">
            <v>182</v>
          </cell>
        </row>
        <row r="287">
          <cell r="D287">
            <v>2030604</v>
          </cell>
          <cell r="E287" t="str">
            <v>      交通战备</v>
          </cell>
          <cell r="F287">
            <v>0</v>
          </cell>
          <cell r="G287">
            <v>0</v>
          </cell>
          <cell r="H287">
            <v>0</v>
          </cell>
        </row>
        <row r="287">
          <cell r="L287">
            <v>0</v>
          </cell>
        </row>
        <row r="288">
          <cell r="D288">
            <v>2030605</v>
          </cell>
          <cell r="E288" t="str">
            <v>      国防教育</v>
          </cell>
          <cell r="F288">
            <v>0</v>
          </cell>
          <cell r="G288">
            <v>0</v>
          </cell>
          <cell r="H288">
            <v>0</v>
          </cell>
        </row>
        <row r="288">
          <cell r="L288">
            <v>0</v>
          </cell>
        </row>
        <row r="289">
          <cell r="D289">
            <v>2030606</v>
          </cell>
          <cell r="E289" t="str">
            <v>      预备役部队</v>
          </cell>
          <cell r="F289">
            <v>0</v>
          </cell>
          <cell r="G289">
            <v>0</v>
          </cell>
          <cell r="H289">
            <v>0</v>
          </cell>
        </row>
        <row r="289">
          <cell r="L289">
            <v>0</v>
          </cell>
        </row>
        <row r="290">
          <cell r="D290">
            <v>2030607</v>
          </cell>
          <cell r="E290" t="str">
            <v>      民兵</v>
          </cell>
          <cell r="F290">
            <v>578</v>
          </cell>
          <cell r="G290">
            <v>0</v>
          </cell>
          <cell r="H290">
            <v>566</v>
          </cell>
        </row>
        <row r="290">
          <cell r="J290">
            <v>735</v>
          </cell>
        </row>
        <row r="290">
          <cell r="L290">
            <v>790</v>
          </cell>
        </row>
        <row r="291">
          <cell r="D291">
            <v>2030608</v>
          </cell>
          <cell r="E291" t="str">
            <v>      边海防</v>
          </cell>
          <cell r="F291">
            <v>0</v>
          </cell>
          <cell r="G291">
            <v>0</v>
          </cell>
          <cell r="H291">
            <v>0</v>
          </cell>
        </row>
        <row r="291">
          <cell r="L291">
            <v>0</v>
          </cell>
        </row>
        <row r="292">
          <cell r="D292">
            <v>2030699</v>
          </cell>
          <cell r="E292" t="str">
            <v>      其他国防动员支出</v>
          </cell>
          <cell r="F292">
            <v>0</v>
          </cell>
          <cell r="G292">
            <v>0</v>
          </cell>
          <cell r="H292">
            <v>0</v>
          </cell>
        </row>
        <row r="292">
          <cell r="J292">
            <v>525</v>
          </cell>
        </row>
        <row r="292">
          <cell r="L292">
            <v>302</v>
          </cell>
        </row>
        <row r="293">
          <cell r="D293">
            <v>20399</v>
          </cell>
          <cell r="E293" t="str">
            <v>    其他国防支出</v>
          </cell>
          <cell r="F293">
            <v>0</v>
          </cell>
          <cell r="G293">
            <v>0</v>
          </cell>
          <cell r="H293">
            <v>0</v>
          </cell>
        </row>
        <row r="293">
          <cell r="J293">
            <v>0</v>
          </cell>
          <cell r="K293">
            <v>0</v>
          </cell>
          <cell r="L293">
            <v>0</v>
          </cell>
        </row>
        <row r="294">
          <cell r="D294">
            <v>2039999</v>
          </cell>
          <cell r="E294" t="str">
            <v>      其他国防支出</v>
          </cell>
        </row>
        <row r="294">
          <cell r="L294">
            <v>0</v>
          </cell>
        </row>
        <row r="295">
          <cell r="D295">
            <v>204</v>
          </cell>
          <cell r="E295" t="str">
            <v>  公共安全支出</v>
          </cell>
          <cell r="F295">
            <v>28307</v>
          </cell>
          <cell r="G295">
            <v>69</v>
          </cell>
          <cell r="H295">
            <v>28493</v>
          </cell>
          <cell r="I295">
            <v>0</v>
          </cell>
          <cell r="J295">
            <v>27341</v>
          </cell>
          <cell r="K295">
            <v>0</v>
          </cell>
          <cell r="L295">
            <v>24146</v>
          </cell>
        </row>
        <row r="296">
          <cell r="D296">
            <v>20401</v>
          </cell>
          <cell r="E296" t="str">
            <v>    武装警察部队</v>
          </cell>
          <cell r="F296">
            <v>0</v>
          </cell>
          <cell r="G296">
            <v>0</v>
          </cell>
          <cell r="H296">
            <v>0</v>
          </cell>
        </row>
        <row r="296">
          <cell r="J296">
            <v>0</v>
          </cell>
          <cell r="K296">
            <v>0</v>
          </cell>
          <cell r="L296">
            <v>0</v>
          </cell>
        </row>
        <row r="297">
          <cell r="D297">
            <v>2040101</v>
          </cell>
          <cell r="E297" t="str">
            <v>      武装警察部队</v>
          </cell>
          <cell r="F297">
            <v>0</v>
          </cell>
          <cell r="G297">
            <v>0</v>
          </cell>
        </row>
        <row r="297">
          <cell r="L297">
            <v>0</v>
          </cell>
        </row>
        <row r="298">
          <cell r="D298">
            <v>2040199</v>
          </cell>
          <cell r="E298" t="str">
            <v>      其他武装警察部队支出</v>
          </cell>
          <cell r="F298">
            <v>0</v>
          </cell>
          <cell r="G298">
            <v>0</v>
          </cell>
        </row>
        <row r="298">
          <cell r="L298">
            <v>0</v>
          </cell>
        </row>
        <row r="299">
          <cell r="D299">
            <v>20402</v>
          </cell>
          <cell r="E299" t="str">
            <v>    公安</v>
          </cell>
          <cell r="F299">
            <v>24277</v>
          </cell>
          <cell r="G299">
            <v>0</v>
          </cell>
          <cell r="H299">
            <v>26066</v>
          </cell>
        </row>
        <row r="299">
          <cell r="J299">
            <v>24741</v>
          </cell>
          <cell r="K299">
            <v>0</v>
          </cell>
          <cell r="L299">
            <v>21708</v>
          </cell>
        </row>
        <row r="300">
          <cell r="D300">
            <v>2040201</v>
          </cell>
          <cell r="E300" t="str">
            <v>      行政运行</v>
          </cell>
          <cell r="F300">
            <v>15393</v>
          </cell>
          <cell r="G300">
            <v>0</v>
          </cell>
          <cell r="H300">
            <v>17411</v>
          </cell>
        </row>
        <row r="300">
          <cell r="J300">
            <v>18141</v>
          </cell>
        </row>
        <row r="300">
          <cell r="L300">
            <v>17639</v>
          </cell>
        </row>
        <row r="301">
          <cell r="D301">
            <v>2040202</v>
          </cell>
          <cell r="E301" t="str">
            <v>      一般行政管理事务</v>
          </cell>
          <cell r="F301">
            <v>5369</v>
          </cell>
          <cell r="G301">
            <v>0</v>
          </cell>
          <cell r="H301">
            <v>3860</v>
          </cell>
        </row>
        <row r="301">
          <cell r="J301">
            <v>4284</v>
          </cell>
        </row>
        <row r="301">
          <cell r="L301">
            <v>2447</v>
          </cell>
        </row>
        <row r="302">
          <cell r="D302">
            <v>2040203</v>
          </cell>
          <cell r="E302" t="str">
            <v>      机关服务</v>
          </cell>
          <cell r="F302">
            <v>0</v>
          </cell>
          <cell r="G302">
            <v>0</v>
          </cell>
          <cell r="H302">
            <v>0</v>
          </cell>
        </row>
        <row r="302">
          <cell r="L302">
            <v>0</v>
          </cell>
        </row>
        <row r="303">
          <cell r="D303">
            <v>2040219</v>
          </cell>
          <cell r="E303" t="str">
            <v>      信息化建设</v>
          </cell>
          <cell r="F303">
            <v>967</v>
          </cell>
          <cell r="G303">
            <v>0</v>
          </cell>
          <cell r="H303">
            <v>488</v>
          </cell>
        </row>
        <row r="303">
          <cell r="J303">
            <v>555</v>
          </cell>
        </row>
        <row r="303">
          <cell r="L303">
            <v>568</v>
          </cell>
        </row>
        <row r="304">
          <cell r="D304">
            <v>2040220</v>
          </cell>
          <cell r="E304" t="str">
            <v>      执法办案</v>
          </cell>
          <cell r="F304">
            <v>1034</v>
          </cell>
          <cell r="G304">
            <v>0</v>
          </cell>
          <cell r="H304">
            <v>1581</v>
          </cell>
        </row>
        <row r="304">
          <cell r="J304">
            <v>1669</v>
          </cell>
        </row>
        <row r="304">
          <cell r="L304">
            <v>1016</v>
          </cell>
        </row>
        <row r="305">
          <cell r="D305">
            <v>2040221</v>
          </cell>
          <cell r="E305" t="str">
            <v>      特别业务</v>
          </cell>
          <cell r="F305">
            <v>10</v>
          </cell>
          <cell r="G305">
            <v>0</v>
          </cell>
          <cell r="H305">
            <v>10</v>
          </cell>
        </row>
        <row r="305">
          <cell r="J305">
            <v>10</v>
          </cell>
        </row>
        <row r="305">
          <cell r="L305">
            <v>10</v>
          </cell>
        </row>
        <row r="306">
          <cell r="D306">
            <v>2040222</v>
          </cell>
          <cell r="E306" t="str">
            <v>      特勤业务</v>
          </cell>
          <cell r="F306">
            <v>0</v>
          </cell>
          <cell r="G306">
            <v>0</v>
          </cell>
          <cell r="H306">
            <v>0</v>
          </cell>
        </row>
        <row r="306">
          <cell r="L306">
            <v>0</v>
          </cell>
        </row>
        <row r="307">
          <cell r="D307">
            <v>2040223</v>
          </cell>
          <cell r="E307" t="str">
            <v>      移民事务</v>
          </cell>
          <cell r="F307">
            <v>0</v>
          </cell>
          <cell r="G307">
            <v>0</v>
          </cell>
          <cell r="H307">
            <v>0</v>
          </cell>
        </row>
        <row r="307">
          <cell r="L307">
            <v>0</v>
          </cell>
        </row>
        <row r="308">
          <cell r="D308">
            <v>2040250</v>
          </cell>
          <cell r="E308" t="str">
            <v>      事业运行</v>
          </cell>
          <cell r="F308">
            <v>0</v>
          </cell>
          <cell r="G308">
            <v>0</v>
          </cell>
          <cell r="H308">
            <v>0</v>
          </cell>
        </row>
        <row r="308">
          <cell r="L308">
            <v>0</v>
          </cell>
        </row>
        <row r="309">
          <cell r="D309">
            <v>2040299</v>
          </cell>
          <cell r="E309" t="str">
            <v>      其他公安支出</v>
          </cell>
          <cell r="F309">
            <v>1504</v>
          </cell>
          <cell r="G309">
            <v>0</v>
          </cell>
          <cell r="H309">
            <v>2716</v>
          </cell>
        </row>
        <row r="309">
          <cell r="J309">
            <v>82</v>
          </cell>
        </row>
        <row r="309">
          <cell r="L309">
            <v>28</v>
          </cell>
        </row>
        <row r="310">
          <cell r="D310">
            <v>20403</v>
          </cell>
          <cell r="E310" t="str">
            <v>    国家安全</v>
          </cell>
          <cell r="F310">
            <v>0</v>
          </cell>
          <cell r="G310">
            <v>0</v>
          </cell>
          <cell r="H310">
            <v>0</v>
          </cell>
        </row>
        <row r="310">
          <cell r="J310">
            <v>0</v>
          </cell>
          <cell r="K310">
            <v>0</v>
          </cell>
          <cell r="L310">
            <v>0</v>
          </cell>
        </row>
        <row r="311">
          <cell r="D311">
            <v>2040301</v>
          </cell>
          <cell r="E311" t="str">
            <v>      行政运行</v>
          </cell>
          <cell r="F311">
            <v>0</v>
          </cell>
          <cell r="G311">
            <v>0</v>
          </cell>
        </row>
        <row r="311">
          <cell r="L311">
            <v>0</v>
          </cell>
        </row>
        <row r="312">
          <cell r="D312">
            <v>2040302</v>
          </cell>
          <cell r="E312" t="str">
            <v>      一般行政管理事务</v>
          </cell>
          <cell r="F312">
            <v>0</v>
          </cell>
          <cell r="G312">
            <v>0</v>
          </cell>
        </row>
        <row r="312">
          <cell r="L312">
            <v>0</v>
          </cell>
        </row>
        <row r="313">
          <cell r="D313">
            <v>2040303</v>
          </cell>
          <cell r="E313" t="str">
            <v>      机关服务</v>
          </cell>
          <cell r="F313">
            <v>0</v>
          </cell>
          <cell r="G313">
            <v>0</v>
          </cell>
        </row>
        <row r="313">
          <cell r="L313">
            <v>0</v>
          </cell>
        </row>
        <row r="314">
          <cell r="D314">
            <v>2040304</v>
          </cell>
          <cell r="E314" t="str">
            <v>      安全业务</v>
          </cell>
          <cell r="F314">
            <v>0</v>
          </cell>
          <cell r="G314">
            <v>0</v>
          </cell>
        </row>
        <row r="314">
          <cell r="L314">
            <v>0</v>
          </cell>
        </row>
        <row r="315">
          <cell r="D315">
            <v>2040350</v>
          </cell>
          <cell r="E315" t="str">
            <v>      事业运行</v>
          </cell>
          <cell r="F315">
            <v>0</v>
          </cell>
          <cell r="G315">
            <v>0</v>
          </cell>
        </row>
        <row r="315">
          <cell r="L315">
            <v>0</v>
          </cell>
        </row>
        <row r="316">
          <cell r="D316">
            <v>2040399</v>
          </cell>
          <cell r="E316" t="str">
            <v>      其他国家安全支出</v>
          </cell>
          <cell r="F316">
            <v>0</v>
          </cell>
          <cell r="G316">
            <v>0</v>
          </cell>
        </row>
        <row r="316">
          <cell r="L316">
            <v>0</v>
          </cell>
        </row>
        <row r="317">
          <cell r="D317">
            <v>20404</v>
          </cell>
          <cell r="E317" t="str">
            <v>    检察</v>
          </cell>
          <cell r="F317">
            <v>9</v>
          </cell>
          <cell r="G317">
            <v>0</v>
          </cell>
          <cell r="H317">
            <v>0</v>
          </cell>
        </row>
        <row r="317">
          <cell r="J317">
            <v>8</v>
          </cell>
          <cell r="K317">
            <v>0</v>
          </cell>
          <cell r="L317">
            <v>78</v>
          </cell>
        </row>
        <row r="318">
          <cell r="D318">
            <v>2040401</v>
          </cell>
          <cell r="E318" t="str">
            <v>      行政运行</v>
          </cell>
          <cell r="F318">
            <v>0</v>
          </cell>
          <cell r="G318">
            <v>0</v>
          </cell>
        </row>
        <row r="318">
          <cell r="L318">
            <v>0</v>
          </cell>
        </row>
        <row r="319">
          <cell r="D319">
            <v>2040402</v>
          </cell>
          <cell r="E319" t="str">
            <v>      一般行政管理事务</v>
          </cell>
          <cell r="F319">
            <v>9</v>
          </cell>
          <cell r="G319">
            <v>0</v>
          </cell>
        </row>
        <row r="319">
          <cell r="J319">
            <v>8</v>
          </cell>
        </row>
        <row r="319">
          <cell r="L319">
            <v>78</v>
          </cell>
        </row>
        <row r="320">
          <cell r="D320">
            <v>2040403</v>
          </cell>
          <cell r="E320" t="str">
            <v>      机关服务</v>
          </cell>
          <cell r="F320">
            <v>0</v>
          </cell>
          <cell r="G320">
            <v>0</v>
          </cell>
        </row>
        <row r="320">
          <cell r="L320">
            <v>0</v>
          </cell>
        </row>
        <row r="321">
          <cell r="D321">
            <v>2040409</v>
          </cell>
          <cell r="E321" t="str">
            <v>      “两房”建设</v>
          </cell>
          <cell r="F321">
            <v>0</v>
          </cell>
          <cell r="G321">
            <v>0</v>
          </cell>
        </row>
        <row r="321">
          <cell r="L321">
            <v>0</v>
          </cell>
        </row>
        <row r="322">
          <cell r="D322">
            <v>2040410</v>
          </cell>
          <cell r="E322" t="str">
            <v>      检察监督</v>
          </cell>
          <cell r="F322">
            <v>0</v>
          </cell>
          <cell r="G322">
            <v>0</v>
          </cell>
        </row>
        <row r="322">
          <cell r="L322">
            <v>0</v>
          </cell>
        </row>
        <row r="323">
          <cell r="D323">
            <v>2040450</v>
          </cell>
          <cell r="E323" t="str">
            <v>      事业运行</v>
          </cell>
          <cell r="F323">
            <v>0</v>
          </cell>
          <cell r="G323">
            <v>0</v>
          </cell>
        </row>
        <row r="323">
          <cell r="L323">
            <v>0</v>
          </cell>
        </row>
        <row r="324">
          <cell r="D324">
            <v>2040499</v>
          </cell>
          <cell r="E324" t="str">
            <v>      其他检察支出</v>
          </cell>
          <cell r="F324">
            <v>0</v>
          </cell>
          <cell r="G324">
            <v>0</v>
          </cell>
        </row>
        <row r="324">
          <cell r="L324">
            <v>0</v>
          </cell>
        </row>
        <row r="325">
          <cell r="D325">
            <v>20405</v>
          </cell>
          <cell r="E325" t="str">
            <v>    法院</v>
          </cell>
          <cell r="F325">
            <v>1796</v>
          </cell>
          <cell r="G325">
            <v>0</v>
          </cell>
          <cell r="H325">
            <v>0</v>
          </cell>
        </row>
        <row r="325">
          <cell r="J325">
            <v>108</v>
          </cell>
          <cell r="K325">
            <v>0</v>
          </cell>
          <cell r="L325">
            <v>108</v>
          </cell>
        </row>
        <row r="326">
          <cell r="D326">
            <v>2040501</v>
          </cell>
          <cell r="E326" t="str">
            <v>      行政运行</v>
          </cell>
          <cell r="F326">
            <v>0</v>
          </cell>
          <cell r="G326">
            <v>0</v>
          </cell>
        </row>
        <row r="326">
          <cell r="L326">
            <v>0</v>
          </cell>
        </row>
        <row r="327">
          <cell r="D327">
            <v>2040502</v>
          </cell>
          <cell r="E327" t="str">
            <v>      一般行政管理事务</v>
          </cell>
          <cell r="F327">
            <v>1796</v>
          </cell>
          <cell r="G327">
            <v>0</v>
          </cell>
        </row>
        <row r="327">
          <cell r="J327">
            <v>108</v>
          </cell>
        </row>
        <row r="327">
          <cell r="L327">
            <v>108</v>
          </cell>
        </row>
        <row r="328">
          <cell r="D328">
            <v>2040503</v>
          </cell>
          <cell r="E328" t="str">
            <v>      机关服务</v>
          </cell>
          <cell r="F328">
            <v>0</v>
          </cell>
          <cell r="G328">
            <v>0</v>
          </cell>
        </row>
        <row r="328">
          <cell r="L328">
            <v>0</v>
          </cell>
        </row>
        <row r="329">
          <cell r="D329">
            <v>2040504</v>
          </cell>
          <cell r="E329" t="str">
            <v>      案件审判</v>
          </cell>
          <cell r="F329">
            <v>0</v>
          </cell>
          <cell r="G329">
            <v>0</v>
          </cell>
        </row>
        <row r="329">
          <cell r="L329">
            <v>0</v>
          </cell>
        </row>
        <row r="330">
          <cell r="D330">
            <v>2040505</v>
          </cell>
          <cell r="E330" t="str">
            <v>      案件执行</v>
          </cell>
          <cell r="F330">
            <v>0</v>
          </cell>
          <cell r="G330">
            <v>0</v>
          </cell>
        </row>
        <row r="330">
          <cell r="L330">
            <v>0</v>
          </cell>
        </row>
        <row r="331">
          <cell r="D331">
            <v>2040506</v>
          </cell>
          <cell r="E331" t="str">
            <v>      “两庭”建设</v>
          </cell>
          <cell r="F331">
            <v>0</v>
          </cell>
          <cell r="G331">
            <v>0</v>
          </cell>
        </row>
        <row r="331">
          <cell r="L331">
            <v>0</v>
          </cell>
        </row>
        <row r="332">
          <cell r="D332">
            <v>2040550</v>
          </cell>
          <cell r="E332" t="str">
            <v>      事业运行</v>
          </cell>
          <cell r="F332">
            <v>0</v>
          </cell>
          <cell r="G332">
            <v>0</v>
          </cell>
        </row>
        <row r="332">
          <cell r="L332">
            <v>0</v>
          </cell>
        </row>
        <row r="333">
          <cell r="D333">
            <v>2040599</v>
          </cell>
          <cell r="E333" t="str">
            <v>      其他法院支出</v>
          </cell>
          <cell r="F333">
            <v>0</v>
          </cell>
          <cell r="G333">
            <v>0</v>
          </cell>
        </row>
        <row r="333">
          <cell r="L333">
            <v>0</v>
          </cell>
        </row>
        <row r="334">
          <cell r="D334">
            <v>20406</v>
          </cell>
          <cell r="E334" t="str">
            <v>    司法</v>
          </cell>
          <cell r="F334">
            <v>2090</v>
          </cell>
          <cell r="G334">
            <v>0</v>
          </cell>
          <cell r="H334">
            <v>2306</v>
          </cell>
          <cell r="I334">
            <v>0</v>
          </cell>
          <cell r="J334">
            <v>2475</v>
          </cell>
          <cell r="K334">
            <v>0</v>
          </cell>
          <cell r="L334">
            <v>2243</v>
          </cell>
        </row>
        <row r="335">
          <cell r="D335">
            <v>2040601</v>
          </cell>
          <cell r="E335" t="str">
            <v>      行政运行</v>
          </cell>
          <cell r="F335">
            <v>1198</v>
          </cell>
          <cell r="G335">
            <v>0</v>
          </cell>
          <cell r="H335">
            <v>1436</v>
          </cell>
        </row>
        <row r="335">
          <cell r="J335">
            <v>1519</v>
          </cell>
        </row>
        <row r="335">
          <cell r="L335">
            <v>1444</v>
          </cell>
        </row>
        <row r="336">
          <cell r="D336">
            <v>2040602</v>
          </cell>
          <cell r="E336" t="str">
            <v>      一般行政管理事务</v>
          </cell>
          <cell r="F336">
            <v>215</v>
          </cell>
          <cell r="G336">
            <v>0</v>
          </cell>
          <cell r="H336">
            <v>263</v>
          </cell>
        </row>
        <row r="336">
          <cell r="J336">
            <v>250</v>
          </cell>
        </row>
        <row r="336">
          <cell r="L336">
            <v>177</v>
          </cell>
        </row>
        <row r="337">
          <cell r="D337">
            <v>2040603</v>
          </cell>
          <cell r="E337" t="str">
            <v>      机关服务</v>
          </cell>
          <cell r="F337">
            <v>0</v>
          </cell>
          <cell r="G337">
            <v>0</v>
          </cell>
          <cell r="H337">
            <v>0</v>
          </cell>
        </row>
        <row r="337">
          <cell r="L337">
            <v>0</v>
          </cell>
        </row>
        <row r="338">
          <cell r="D338">
            <v>2040604</v>
          </cell>
          <cell r="E338" t="str">
            <v>      基层司法业务</v>
          </cell>
          <cell r="F338">
            <v>170</v>
          </cell>
          <cell r="G338">
            <v>0</v>
          </cell>
          <cell r="H338">
            <v>47</v>
          </cell>
        </row>
        <row r="338">
          <cell r="J338">
            <v>80</v>
          </cell>
        </row>
        <row r="338">
          <cell r="L338">
            <v>54</v>
          </cell>
        </row>
        <row r="339">
          <cell r="D339">
            <v>2040605</v>
          </cell>
          <cell r="E339" t="str">
            <v>      普法宣传</v>
          </cell>
          <cell r="F339">
            <v>34</v>
          </cell>
          <cell r="G339">
            <v>0</v>
          </cell>
          <cell r="H339">
            <v>37</v>
          </cell>
        </row>
        <row r="339">
          <cell r="J339">
            <v>47</v>
          </cell>
        </row>
        <row r="339">
          <cell r="L339">
            <v>46</v>
          </cell>
        </row>
        <row r="340">
          <cell r="D340">
            <v>2040606</v>
          </cell>
          <cell r="E340" t="str">
            <v>      律师管理</v>
          </cell>
          <cell r="F340">
            <v>55</v>
          </cell>
          <cell r="G340">
            <v>0</v>
          </cell>
        </row>
        <row r="340">
          <cell r="J340">
            <v>4</v>
          </cell>
        </row>
        <row r="340">
          <cell r="L340">
            <v>4</v>
          </cell>
        </row>
        <row r="341">
          <cell r="D341">
            <v>2040607</v>
          </cell>
          <cell r="E341" t="str">
            <v>      公共法律服务</v>
          </cell>
          <cell r="F341">
            <v>187</v>
          </cell>
          <cell r="G341">
            <v>0</v>
          </cell>
          <cell r="H341">
            <v>297</v>
          </cell>
        </row>
        <row r="341">
          <cell r="J341">
            <v>293</v>
          </cell>
        </row>
        <row r="341">
          <cell r="L341">
            <v>244</v>
          </cell>
        </row>
        <row r="342">
          <cell r="D342">
            <v>2040608</v>
          </cell>
          <cell r="E342" t="str">
            <v>      国家统一法律职业资格考试</v>
          </cell>
          <cell r="F342">
            <v>0</v>
          </cell>
          <cell r="G342">
            <v>0</v>
          </cell>
          <cell r="H342">
            <v>0</v>
          </cell>
        </row>
        <row r="342">
          <cell r="L342">
            <v>0</v>
          </cell>
        </row>
        <row r="343">
          <cell r="D343">
            <v>2040610</v>
          </cell>
          <cell r="E343" t="str">
            <v>      社区矫正</v>
          </cell>
          <cell r="F343">
            <v>29</v>
          </cell>
          <cell r="G343">
            <v>0</v>
          </cell>
          <cell r="H343">
            <v>8</v>
          </cell>
        </row>
        <row r="343">
          <cell r="J343">
            <v>29</v>
          </cell>
        </row>
        <row r="343">
          <cell r="L343">
            <v>29</v>
          </cell>
        </row>
        <row r="344">
          <cell r="D344">
            <v>2040612</v>
          </cell>
          <cell r="E344" t="str">
            <v>      法制建设</v>
          </cell>
          <cell r="F344">
            <v>29</v>
          </cell>
          <cell r="G344">
            <v>0</v>
          </cell>
          <cell r="H344">
            <v>40</v>
          </cell>
        </row>
        <row r="344">
          <cell r="J344">
            <v>75</v>
          </cell>
        </row>
        <row r="344">
          <cell r="L344">
            <v>75</v>
          </cell>
        </row>
        <row r="345">
          <cell r="D345">
            <v>2040613</v>
          </cell>
          <cell r="E345" t="str">
            <v>      信息化建设</v>
          </cell>
          <cell r="F345">
            <v>0</v>
          </cell>
          <cell r="G345">
            <v>0</v>
          </cell>
          <cell r="H345">
            <v>0</v>
          </cell>
        </row>
        <row r="345">
          <cell r="L345">
            <v>0</v>
          </cell>
        </row>
        <row r="346">
          <cell r="D346">
            <v>2040650</v>
          </cell>
          <cell r="E346" t="str">
            <v>      事业运行</v>
          </cell>
          <cell r="F346">
            <v>173</v>
          </cell>
          <cell r="G346">
            <v>0</v>
          </cell>
          <cell r="H346">
            <v>178</v>
          </cell>
        </row>
        <row r="346">
          <cell r="J346">
            <v>178</v>
          </cell>
        </row>
        <row r="346">
          <cell r="L346">
            <v>170</v>
          </cell>
        </row>
        <row r="347">
          <cell r="D347">
            <v>2040699</v>
          </cell>
          <cell r="E347" t="str">
            <v>      其他司法支出</v>
          </cell>
          <cell r="F347">
            <v>0</v>
          </cell>
          <cell r="G347">
            <v>0</v>
          </cell>
          <cell r="H347">
            <v>0</v>
          </cell>
        </row>
        <row r="347">
          <cell r="L347">
            <v>0</v>
          </cell>
        </row>
        <row r="348">
          <cell r="D348">
            <v>20407</v>
          </cell>
          <cell r="E348" t="str">
            <v>    监狱</v>
          </cell>
          <cell r="F348">
            <v>0</v>
          </cell>
          <cell r="G348">
            <v>0</v>
          </cell>
          <cell r="H348">
            <v>0</v>
          </cell>
        </row>
        <row r="348">
          <cell r="J348">
            <v>0</v>
          </cell>
          <cell r="K348">
            <v>0</v>
          </cell>
          <cell r="L348">
            <v>0</v>
          </cell>
        </row>
        <row r="349">
          <cell r="D349">
            <v>2040701</v>
          </cell>
          <cell r="E349" t="str">
            <v>      行政运行</v>
          </cell>
          <cell r="F349">
            <v>0</v>
          </cell>
          <cell r="G349">
            <v>0</v>
          </cell>
        </row>
        <row r="349">
          <cell r="L349">
            <v>0</v>
          </cell>
        </row>
        <row r="350">
          <cell r="D350">
            <v>2040702</v>
          </cell>
          <cell r="E350" t="str">
            <v>      一般行政管理事务</v>
          </cell>
          <cell r="F350">
            <v>0</v>
          </cell>
          <cell r="G350">
            <v>0</v>
          </cell>
        </row>
        <row r="350">
          <cell r="L350">
            <v>0</v>
          </cell>
        </row>
        <row r="351">
          <cell r="D351">
            <v>2040703</v>
          </cell>
          <cell r="E351" t="str">
            <v>      机关服务</v>
          </cell>
          <cell r="F351">
            <v>0</v>
          </cell>
          <cell r="G351">
            <v>0</v>
          </cell>
        </row>
        <row r="351">
          <cell r="L351">
            <v>0</v>
          </cell>
        </row>
        <row r="352">
          <cell r="D352">
            <v>2040704</v>
          </cell>
          <cell r="E352" t="str">
            <v>      犯人生活</v>
          </cell>
          <cell r="F352">
            <v>0</v>
          </cell>
          <cell r="G352">
            <v>0</v>
          </cell>
        </row>
        <row r="352">
          <cell r="L352">
            <v>0</v>
          </cell>
        </row>
        <row r="353">
          <cell r="D353">
            <v>2040705</v>
          </cell>
          <cell r="E353" t="str">
            <v>      犯人改造</v>
          </cell>
          <cell r="F353">
            <v>0</v>
          </cell>
          <cell r="G353">
            <v>0</v>
          </cell>
        </row>
        <row r="353">
          <cell r="L353">
            <v>0</v>
          </cell>
        </row>
        <row r="354">
          <cell r="D354">
            <v>2040706</v>
          </cell>
          <cell r="E354" t="str">
            <v>      狱政设施建设</v>
          </cell>
          <cell r="F354">
            <v>0</v>
          </cell>
          <cell r="G354">
            <v>0</v>
          </cell>
        </row>
        <row r="354">
          <cell r="L354">
            <v>0</v>
          </cell>
        </row>
        <row r="355">
          <cell r="D355">
            <v>2040707</v>
          </cell>
          <cell r="E355" t="str">
            <v>      信息化建设</v>
          </cell>
          <cell r="F355">
            <v>0</v>
          </cell>
          <cell r="G355">
            <v>0</v>
          </cell>
        </row>
        <row r="355">
          <cell r="L355">
            <v>0</v>
          </cell>
        </row>
        <row r="356">
          <cell r="D356">
            <v>2040750</v>
          </cell>
          <cell r="E356" t="str">
            <v>      事业运行</v>
          </cell>
          <cell r="F356">
            <v>0</v>
          </cell>
          <cell r="G356">
            <v>0</v>
          </cell>
        </row>
        <row r="356">
          <cell r="L356">
            <v>0</v>
          </cell>
        </row>
        <row r="357">
          <cell r="D357">
            <v>2040799</v>
          </cell>
          <cell r="E357" t="str">
            <v>      其他监狱支出</v>
          </cell>
          <cell r="F357">
            <v>0</v>
          </cell>
          <cell r="G357">
            <v>0</v>
          </cell>
        </row>
        <row r="357">
          <cell r="L357">
            <v>0</v>
          </cell>
        </row>
        <row r="358">
          <cell r="D358">
            <v>20408</v>
          </cell>
          <cell r="E358" t="str">
            <v>    强制隔离戒毒</v>
          </cell>
          <cell r="F358">
            <v>0</v>
          </cell>
          <cell r="G358">
            <v>0</v>
          </cell>
          <cell r="H358">
            <v>0</v>
          </cell>
        </row>
        <row r="358">
          <cell r="J358">
            <v>0</v>
          </cell>
          <cell r="K358">
            <v>0</v>
          </cell>
          <cell r="L358">
            <v>0</v>
          </cell>
        </row>
        <row r="359">
          <cell r="D359">
            <v>2040801</v>
          </cell>
          <cell r="E359" t="str">
            <v>      行政运行</v>
          </cell>
          <cell r="F359">
            <v>0</v>
          </cell>
          <cell r="G359">
            <v>0</v>
          </cell>
        </row>
        <row r="359">
          <cell r="L359">
            <v>0</v>
          </cell>
        </row>
        <row r="360">
          <cell r="D360">
            <v>2040802</v>
          </cell>
          <cell r="E360" t="str">
            <v>      一般行政管理事务</v>
          </cell>
          <cell r="F360">
            <v>0</v>
          </cell>
          <cell r="G360">
            <v>0</v>
          </cell>
        </row>
        <row r="360">
          <cell r="L360">
            <v>0</v>
          </cell>
        </row>
        <row r="361">
          <cell r="D361">
            <v>2040803</v>
          </cell>
          <cell r="E361" t="str">
            <v>      机关服务</v>
          </cell>
          <cell r="F361">
            <v>0</v>
          </cell>
          <cell r="G361">
            <v>0</v>
          </cell>
        </row>
        <row r="361">
          <cell r="L361">
            <v>0</v>
          </cell>
        </row>
        <row r="362">
          <cell r="D362">
            <v>2040804</v>
          </cell>
          <cell r="E362" t="str">
            <v>      强制隔离戒毒人员生活</v>
          </cell>
          <cell r="F362">
            <v>0</v>
          </cell>
          <cell r="G362">
            <v>0</v>
          </cell>
        </row>
        <row r="362">
          <cell r="L362">
            <v>0</v>
          </cell>
        </row>
        <row r="363">
          <cell r="D363">
            <v>2040805</v>
          </cell>
          <cell r="E363" t="str">
            <v>      强制隔离戒毒人员教育</v>
          </cell>
          <cell r="F363">
            <v>0</v>
          </cell>
          <cell r="G363">
            <v>0</v>
          </cell>
        </row>
        <row r="363">
          <cell r="L363">
            <v>0</v>
          </cell>
        </row>
        <row r="364">
          <cell r="D364">
            <v>2040806</v>
          </cell>
          <cell r="E364" t="str">
            <v>      所政设施建设</v>
          </cell>
          <cell r="F364">
            <v>0</v>
          </cell>
          <cell r="G364">
            <v>0</v>
          </cell>
        </row>
        <row r="364">
          <cell r="L364">
            <v>0</v>
          </cell>
        </row>
        <row r="365">
          <cell r="D365">
            <v>2040807</v>
          </cell>
          <cell r="E365" t="str">
            <v>      信息化建设</v>
          </cell>
          <cell r="F365">
            <v>0</v>
          </cell>
          <cell r="G365">
            <v>0</v>
          </cell>
        </row>
        <row r="365">
          <cell r="L365">
            <v>0</v>
          </cell>
        </row>
        <row r="366">
          <cell r="D366">
            <v>2040850</v>
          </cell>
          <cell r="E366" t="str">
            <v>      事业运行</v>
          </cell>
          <cell r="F366">
            <v>0</v>
          </cell>
          <cell r="G366">
            <v>0</v>
          </cell>
        </row>
        <row r="366">
          <cell r="L366">
            <v>0</v>
          </cell>
        </row>
        <row r="367">
          <cell r="D367">
            <v>2040899</v>
          </cell>
          <cell r="E367" t="str">
            <v>      其他强制隔离戒毒支出</v>
          </cell>
          <cell r="F367">
            <v>0</v>
          </cell>
          <cell r="G367">
            <v>0</v>
          </cell>
        </row>
        <row r="367">
          <cell r="L367">
            <v>0</v>
          </cell>
        </row>
        <row r="368">
          <cell r="D368">
            <v>20409</v>
          </cell>
          <cell r="E368" t="str">
            <v>    国家保密</v>
          </cell>
          <cell r="F368">
            <v>0</v>
          </cell>
          <cell r="G368">
            <v>0</v>
          </cell>
          <cell r="H368">
            <v>0</v>
          </cell>
        </row>
        <row r="368">
          <cell r="J368">
            <v>0</v>
          </cell>
          <cell r="K368">
            <v>0</v>
          </cell>
          <cell r="L368">
            <v>0</v>
          </cell>
        </row>
        <row r="369">
          <cell r="D369">
            <v>2040901</v>
          </cell>
          <cell r="E369" t="str">
            <v>      行政运行</v>
          </cell>
          <cell r="F369">
            <v>0</v>
          </cell>
          <cell r="G369">
            <v>0</v>
          </cell>
        </row>
        <row r="369">
          <cell r="L369">
            <v>0</v>
          </cell>
        </row>
        <row r="370">
          <cell r="D370">
            <v>2040902</v>
          </cell>
          <cell r="E370" t="str">
            <v>      一般行政管理事务</v>
          </cell>
          <cell r="F370">
            <v>0</v>
          </cell>
          <cell r="G370">
            <v>0</v>
          </cell>
        </row>
        <row r="370">
          <cell r="L370">
            <v>0</v>
          </cell>
        </row>
        <row r="371">
          <cell r="D371">
            <v>2040903</v>
          </cell>
          <cell r="E371" t="str">
            <v>      机关服务</v>
          </cell>
          <cell r="F371">
            <v>0</v>
          </cell>
          <cell r="G371">
            <v>0</v>
          </cell>
        </row>
        <row r="371">
          <cell r="L371">
            <v>0</v>
          </cell>
        </row>
        <row r="372">
          <cell r="D372">
            <v>2040904</v>
          </cell>
          <cell r="E372" t="str">
            <v>      保密技术</v>
          </cell>
          <cell r="F372">
            <v>0</v>
          </cell>
          <cell r="G372">
            <v>0</v>
          </cell>
        </row>
        <row r="372">
          <cell r="L372">
            <v>0</v>
          </cell>
        </row>
        <row r="373">
          <cell r="D373">
            <v>2040905</v>
          </cell>
          <cell r="E373" t="str">
            <v>      保密管理</v>
          </cell>
          <cell r="F373">
            <v>0</v>
          </cell>
          <cell r="G373">
            <v>0</v>
          </cell>
        </row>
        <row r="373">
          <cell r="L373">
            <v>0</v>
          </cell>
        </row>
        <row r="374">
          <cell r="D374">
            <v>2040950</v>
          </cell>
          <cell r="E374" t="str">
            <v>      事业运行</v>
          </cell>
          <cell r="F374">
            <v>0</v>
          </cell>
          <cell r="G374">
            <v>0</v>
          </cell>
        </row>
        <row r="374">
          <cell r="L374">
            <v>0</v>
          </cell>
        </row>
        <row r="375">
          <cell r="D375">
            <v>2040999</v>
          </cell>
          <cell r="E375" t="str">
            <v>      其他国家保密支出</v>
          </cell>
          <cell r="F375">
            <v>0</v>
          </cell>
          <cell r="G375">
            <v>0</v>
          </cell>
        </row>
        <row r="375">
          <cell r="L375">
            <v>0</v>
          </cell>
        </row>
        <row r="376">
          <cell r="D376">
            <v>20410</v>
          </cell>
          <cell r="E376" t="str">
            <v>    缉私警察</v>
          </cell>
          <cell r="F376">
            <v>0</v>
          </cell>
          <cell r="G376">
            <v>0</v>
          </cell>
          <cell r="H376">
            <v>0</v>
          </cell>
        </row>
        <row r="376">
          <cell r="J376">
            <v>0</v>
          </cell>
          <cell r="K376">
            <v>0</v>
          </cell>
          <cell r="L376">
            <v>0</v>
          </cell>
        </row>
        <row r="377">
          <cell r="D377">
            <v>2041001</v>
          </cell>
          <cell r="E377" t="str">
            <v>      行政运行</v>
          </cell>
          <cell r="F377">
            <v>0</v>
          </cell>
          <cell r="G377">
            <v>0</v>
          </cell>
        </row>
        <row r="377">
          <cell r="L377">
            <v>0</v>
          </cell>
        </row>
        <row r="378">
          <cell r="D378">
            <v>2041002</v>
          </cell>
          <cell r="E378" t="str">
            <v>      一般行政管理事务</v>
          </cell>
          <cell r="F378">
            <v>0</v>
          </cell>
          <cell r="G378">
            <v>0</v>
          </cell>
        </row>
        <row r="378">
          <cell r="L378">
            <v>0</v>
          </cell>
        </row>
        <row r="379">
          <cell r="D379">
            <v>2041006</v>
          </cell>
          <cell r="E379" t="str">
            <v>      信息化建设</v>
          </cell>
          <cell r="F379">
            <v>0</v>
          </cell>
          <cell r="G379">
            <v>0</v>
          </cell>
        </row>
        <row r="379">
          <cell r="L379">
            <v>0</v>
          </cell>
        </row>
        <row r="380">
          <cell r="D380">
            <v>2041007</v>
          </cell>
          <cell r="E380" t="str">
            <v>      缉私业务</v>
          </cell>
          <cell r="F380">
            <v>0</v>
          </cell>
          <cell r="G380">
            <v>0</v>
          </cell>
        </row>
        <row r="380">
          <cell r="L380">
            <v>0</v>
          </cell>
        </row>
        <row r="381">
          <cell r="D381">
            <v>2041099</v>
          </cell>
          <cell r="E381" t="str">
            <v>      其他缉私警察支出</v>
          </cell>
          <cell r="F381">
            <v>0</v>
          </cell>
          <cell r="G381">
            <v>0</v>
          </cell>
        </row>
        <row r="381">
          <cell r="L381">
            <v>0</v>
          </cell>
        </row>
        <row r="382">
          <cell r="D382">
            <v>20499</v>
          </cell>
          <cell r="E382" t="str">
            <v>    其他公共安全支出</v>
          </cell>
          <cell r="F382">
            <v>135</v>
          </cell>
          <cell r="G382">
            <v>69</v>
          </cell>
          <cell r="H382">
            <v>121</v>
          </cell>
          <cell r="I382">
            <v>0</v>
          </cell>
          <cell r="J382">
            <v>9</v>
          </cell>
          <cell r="K382">
            <v>0</v>
          </cell>
          <cell r="L382">
            <v>9</v>
          </cell>
        </row>
        <row r="383">
          <cell r="D383">
            <v>2049902</v>
          </cell>
          <cell r="E383" t="str">
            <v>      国家司法救助支出</v>
          </cell>
        </row>
        <row r="383">
          <cell r="H383">
            <v>0</v>
          </cell>
        </row>
        <row r="383">
          <cell r="L383">
            <v>0</v>
          </cell>
        </row>
        <row r="384">
          <cell r="D384">
            <v>2049999</v>
          </cell>
          <cell r="E384" t="str">
            <v>      其他公共安全支出</v>
          </cell>
          <cell r="F384">
            <v>135</v>
          </cell>
          <cell r="G384">
            <v>69</v>
          </cell>
          <cell r="H384">
            <v>121</v>
          </cell>
        </row>
        <row r="384">
          <cell r="J384">
            <v>9</v>
          </cell>
        </row>
        <row r="384">
          <cell r="L384">
            <v>9</v>
          </cell>
        </row>
        <row r="385">
          <cell r="D385">
            <v>205</v>
          </cell>
          <cell r="E385" t="str">
            <v>  教育支出</v>
          </cell>
          <cell r="F385">
            <v>119297</v>
          </cell>
          <cell r="G385">
            <v>70</v>
          </cell>
          <cell r="H385">
            <v>119487</v>
          </cell>
          <cell r="I385">
            <v>21</v>
          </cell>
          <cell r="J385">
            <v>119486</v>
          </cell>
          <cell r="K385">
            <v>53</v>
          </cell>
          <cell r="L385">
            <v>123737</v>
          </cell>
        </row>
        <row r="386">
          <cell r="D386">
            <v>20501</v>
          </cell>
          <cell r="E386" t="str">
            <v>    教育管理事务</v>
          </cell>
          <cell r="F386">
            <v>1996</v>
          </cell>
          <cell r="G386">
            <v>0</v>
          </cell>
          <cell r="H386">
            <v>4266</v>
          </cell>
          <cell r="I386">
            <v>0</v>
          </cell>
          <cell r="J386">
            <v>2990</v>
          </cell>
          <cell r="K386">
            <v>0</v>
          </cell>
          <cell r="L386">
            <v>2914</v>
          </cell>
        </row>
        <row r="387">
          <cell r="D387">
            <v>2050101</v>
          </cell>
          <cell r="E387" t="str">
            <v>      行政运行</v>
          </cell>
          <cell r="F387">
            <v>357</v>
          </cell>
          <cell r="G387">
            <v>0</v>
          </cell>
          <cell r="H387">
            <v>500</v>
          </cell>
        </row>
        <row r="387">
          <cell r="J387">
            <v>425</v>
          </cell>
        </row>
        <row r="387">
          <cell r="L387">
            <v>414</v>
          </cell>
        </row>
        <row r="388">
          <cell r="D388">
            <v>2050102</v>
          </cell>
          <cell r="E388" t="str">
            <v>      一般行政管理事务</v>
          </cell>
          <cell r="F388">
            <v>854</v>
          </cell>
          <cell r="G388">
            <v>0</v>
          </cell>
          <cell r="H388">
            <v>2365</v>
          </cell>
        </row>
        <row r="388">
          <cell r="J388">
            <v>1005</v>
          </cell>
        </row>
        <row r="388">
          <cell r="L388">
            <v>1047</v>
          </cell>
        </row>
        <row r="389">
          <cell r="D389">
            <v>2050103</v>
          </cell>
          <cell r="E389" t="str">
            <v>      机关服务</v>
          </cell>
          <cell r="F389">
            <v>0</v>
          </cell>
          <cell r="G389">
            <v>0</v>
          </cell>
          <cell r="H389">
            <v>0</v>
          </cell>
        </row>
        <row r="389">
          <cell r="L389">
            <v>0</v>
          </cell>
        </row>
        <row r="390">
          <cell r="D390">
            <v>2050199</v>
          </cell>
          <cell r="E390" t="str">
            <v>      其他教育管理事务支出</v>
          </cell>
          <cell r="F390">
            <v>785</v>
          </cell>
          <cell r="G390">
            <v>0</v>
          </cell>
          <cell r="H390">
            <v>1401</v>
          </cell>
        </row>
        <row r="390">
          <cell r="J390">
            <v>1559</v>
          </cell>
        </row>
        <row r="390">
          <cell r="L390">
            <v>1453</v>
          </cell>
        </row>
        <row r="391">
          <cell r="D391">
            <v>20502</v>
          </cell>
          <cell r="E391" t="str">
            <v>    普通教育</v>
          </cell>
          <cell r="F391">
            <v>99301</v>
          </cell>
          <cell r="G391">
            <v>0</v>
          </cell>
          <cell r="H391">
            <v>95773</v>
          </cell>
          <cell r="I391">
            <v>0</v>
          </cell>
          <cell r="J391">
            <v>102807</v>
          </cell>
          <cell r="K391">
            <v>0</v>
          </cell>
          <cell r="L391">
            <v>106729</v>
          </cell>
        </row>
        <row r="392">
          <cell r="D392">
            <v>2050201</v>
          </cell>
          <cell r="E392" t="str">
            <v>      学前教育</v>
          </cell>
          <cell r="F392">
            <v>8368</v>
          </cell>
          <cell r="G392">
            <v>0</v>
          </cell>
          <cell r="H392">
            <v>7569</v>
          </cell>
        </row>
        <row r="392">
          <cell r="J392">
            <v>4811</v>
          </cell>
        </row>
        <row r="392">
          <cell r="L392">
            <v>4837</v>
          </cell>
        </row>
        <row r="393">
          <cell r="D393">
            <v>2050202</v>
          </cell>
          <cell r="E393" t="str">
            <v>      小学教育</v>
          </cell>
          <cell r="F393">
            <v>42457</v>
          </cell>
          <cell r="G393">
            <v>0</v>
          </cell>
          <cell r="H393">
            <v>41068</v>
          </cell>
        </row>
        <row r="393">
          <cell r="J393">
            <v>50750</v>
          </cell>
        </row>
        <row r="393">
          <cell r="L393">
            <v>47453</v>
          </cell>
        </row>
        <row r="394">
          <cell r="D394">
            <v>2050203</v>
          </cell>
          <cell r="E394" t="str">
            <v>      初中教育</v>
          </cell>
          <cell r="F394">
            <v>27837</v>
          </cell>
          <cell r="G394">
            <v>0</v>
          </cell>
          <cell r="H394">
            <v>27744</v>
          </cell>
        </row>
        <row r="394">
          <cell r="J394">
            <v>27683</v>
          </cell>
        </row>
        <row r="394">
          <cell r="L394">
            <v>29281</v>
          </cell>
        </row>
        <row r="395">
          <cell r="D395">
            <v>2050204</v>
          </cell>
          <cell r="E395" t="str">
            <v>      高中教育</v>
          </cell>
          <cell r="F395">
            <v>18778</v>
          </cell>
          <cell r="G395">
            <v>0</v>
          </cell>
          <cell r="H395">
            <v>17898</v>
          </cell>
        </row>
        <row r="395">
          <cell r="J395">
            <v>19232</v>
          </cell>
        </row>
        <row r="395">
          <cell r="L395">
            <v>19845</v>
          </cell>
        </row>
        <row r="396">
          <cell r="D396">
            <v>2050205</v>
          </cell>
          <cell r="E396" t="str">
            <v>      高等教育</v>
          </cell>
          <cell r="F396">
            <v>0</v>
          </cell>
          <cell r="G396">
            <v>0</v>
          </cell>
          <cell r="H396">
            <v>0</v>
          </cell>
        </row>
        <row r="396">
          <cell r="L396">
            <v>0</v>
          </cell>
        </row>
        <row r="397">
          <cell r="D397">
            <v>2050299</v>
          </cell>
          <cell r="E397" t="str">
            <v>      其他普通教育支出</v>
          </cell>
          <cell r="F397">
            <v>1861</v>
          </cell>
          <cell r="G397">
            <v>0</v>
          </cell>
          <cell r="H397">
            <v>1494</v>
          </cell>
        </row>
        <row r="397">
          <cell r="J397">
            <v>330</v>
          </cell>
        </row>
        <row r="397">
          <cell r="L397">
            <v>5313</v>
          </cell>
        </row>
        <row r="398">
          <cell r="D398">
            <v>20503</v>
          </cell>
          <cell r="E398" t="str">
            <v>    职业教育</v>
          </cell>
          <cell r="F398">
            <v>3778</v>
          </cell>
          <cell r="G398">
            <v>0</v>
          </cell>
          <cell r="H398">
            <v>3616</v>
          </cell>
        </row>
        <row r="398">
          <cell r="J398">
            <v>3541</v>
          </cell>
          <cell r="K398">
            <v>0</v>
          </cell>
          <cell r="L398">
            <v>3411</v>
          </cell>
        </row>
        <row r="399">
          <cell r="D399">
            <v>2050301</v>
          </cell>
          <cell r="E399" t="str">
            <v>      初等职业教育</v>
          </cell>
          <cell r="F399">
            <v>0</v>
          </cell>
          <cell r="G399">
            <v>0</v>
          </cell>
          <cell r="H399">
            <v>0</v>
          </cell>
        </row>
        <row r="399">
          <cell r="L399">
            <v>0</v>
          </cell>
        </row>
        <row r="400">
          <cell r="D400">
            <v>2050302</v>
          </cell>
          <cell r="E400" t="str">
            <v>      中等职业教育</v>
          </cell>
          <cell r="F400">
            <v>3778</v>
          </cell>
          <cell r="G400">
            <v>0</v>
          </cell>
          <cell r="H400">
            <v>3616</v>
          </cell>
        </row>
        <row r="400">
          <cell r="J400">
            <v>3541</v>
          </cell>
        </row>
        <row r="400">
          <cell r="L400">
            <v>3411</v>
          </cell>
        </row>
        <row r="401">
          <cell r="D401">
            <v>2050303</v>
          </cell>
          <cell r="E401" t="str">
            <v>      技校教育</v>
          </cell>
          <cell r="F401">
            <v>0</v>
          </cell>
          <cell r="G401">
            <v>0</v>
          </cell>
          <cell r="H401">
            <v>0</v>
          </cell>
        </row>
        <row r="401">
          <cell r="L401">
            <v>0</v>
          </cell>
        </row>
        <row r="402">
          <cell r="D402">
            <v>2050305</v>
          </cell>
          <cell r="E402" t="str">
            <v>      高等职业教育</v>
          </cell>
          <cell r="F402">
            <v>0</v>
          </cell>
          <cell r="G402">
            <v>0</v>
          </cell>
          <cell r="H402">
            <v>0</v>
          </cell>
        </row>
        <row r="402">
          <cell r="L402">
            <v>0</v>
          </cell>
        </row>
        <row r="403">
          <cell r="D403">
            <v>2050399</v>
          </cell>
          <cell r="E403" t="str">
            <v>      其他职业教育支出</v>
          </cell>
          <cell r="F403">
            <v>0</v>
          </cell>
          <cell r="G403">
            <v>0</v>
          </cell>
          <cell r="H403">
            <v>0</v>
          </cell>
        </row>
        <row r="403">
          <cell r="L403">
            <v>0</v>
          </cell>
        </row>
        <row r="404">
          <cell r="D404">
            <v>20504</v>
          </cell>
          <cell r="E404" t="str">
            <v>    成人教育</v>
          </cell>
          <cell r="F404">
            <v>0</v>
          </cell>
          <cell r="G404">
            <v>0</v>
          </cell>
          <cell r="H404">
            <v>0</v>
          </cell>
        </row>
        <row r="404">
          <cell r="J404">
            <v>0</v>
          </cell>
          <cell r="K404">
            <v>0</v>
          </cell>
          <cell r="L404">
            <v>0</v>
          </cell>
        </row>
        <row r="405">
          <cell r="D405">
            <v>2050401</v>
          </cell>
          <cell r="E405" t="str">
            <v>      成人初等教育</v>
          </cell>
          <cell r="F405">
            <v>0</v>
          </cell>
          <cell r="G405">
            <v>0</v>
          </cell>
          <cell r="H405">
            <v>0</v>
          </cell>
        </row>
        <row r="405">
          <cell r="L405">
            <v>0</v>
          </cell>
        </row>
        <row r="406">
          <cell r="D406">
            <v>2050402</v>
          </cell>
          <cell r="E406" t="str">
            <v>      成人中等教育</v>
          </cell>
          <cell r="F406">
            <v>0</v>
          </cell>
          <cell r="G406">
            <v>0</v>
          </cell>
          <cell r="H406">
            <v>0</v>
          </cell>
        </row>
        <row r="406">
          <cell r="L406">
            <v>0</v>
          </cell>
        </row>
        <row r="407">
          <cell r="D407">
            <v>2050403</v>
          </cell>
          <cell r="E407" t="str">
            <v>      成人高等教育</v>
          </cell>
          <cell r="F407">
            <v>0</v>
          </cell>
          <cell r="G407">
            <v>0</v>
          </cell>
          <cell r="H407">
            <v>0</v>
          </cell>
        </row>
        <row r="407">
          <cell r="L407">
            <v>0</v>
          </cell>
        </row>
        <row r="408">
          <cell r="D408">
            <v>2050404</v>
          </cell>
          <cell r="E408" t="str">
            <v>      成人广播电视教育</v>
          </cell>
          <cell r="F408">
            <v>0</v>
          </cell>
          <cell r="G408">
            <v>0</v>
          </cell>
          <cell r="H408">
            <v>0</v>
          </cell>
        </row>
        <row r="408">
          <cell r="L408">
            <v>0</v>
          </cell>
        </row>
        <row r="409">
          <cell r="D409">
            <v>2050499</v>
          </cell>
          <cell r="E409" t="str">
            <v>      其他成人教育支出</v>
          </cell>
          <cell r="F409">
            <v>0</v>
          </cell>
          <cell r="G409">
            <v>0</v>
          </cell>
          <cell r="H409">
            <v>0</v>
          </cell>
        </row>
        <row r="409">
          <cell r="L409">
            <v>0</v>
          </cell>
        </row>
        <row r="410">
          <cell r="D410">
            <v>20505</v>
          </cell>
          <cell r="E410" t="str">
            <v>    广播电视教育</v>
          </cell>
          <cell r="F410">
            <v>0</v>
          </cell>
          <cell r="G410">
            <v>0</v>
          </cell>
          <cell r="H410">
            <v>0</v>
          </cell>
        </row>
        <row r="410">
          <cell r="J410">
            <v>0</v>
          </cell>
          <cell r="K410">
            <v>0</v>
          </cell>
          <cell r="L410">
            <v>0</v>
          </cell>
        </row>
        <row r="411">
          <cell r="D411">
            <v>2050501</v>
          </cell>
          <cell r="E411" t="str">
            <v>      广播电视学校</v>
          </cell>
          <cell r="F411">
            <v>0</v>
          </cell>
          <cell r="G411">
            <v>0</v>
          </cell>
        </row>
        <row r="411">
          <cell r="L411">
            <v>0</v>
          </cell>
        </row>
        <row r="412">
          <cell r="D412">
            <v>2050502</v>
          </cell>
          <cell r="E412" t="str">
            <v>      教育电视台</v>
          </cell>
          <cell r="F412">
            <v>0</v>
          </cell>
          <cell r="G412">
            <v>0</v>
          </cell>
        </row>
        <row r="412">
          <cell r="L412">
            <v>0</v>
          </cell>
        </row>
        <row r="413">
          <cell r="D413">
            <v>2050599</v>
          </cell>
          <cell r="E413" t="str">
            <v>      其他广播电视教育支出</v>
          </cell>
          <cell r="F413">
            <v>0</v>
          </cell>
          <cell r="G413">
            <v>0</v>
          </cell>
        </row>
        <row r="413">
          <cell r="L413">
            <v>0</v>
          </cell>
        </row>
        <row r="414">
          <cell r="D414">
            <v>20506</v>
          </cell>
          <cell r="E414" t="str">
            <v>    留学教育</v>
          </cell>
          <cell r="F414">
            <v>0</v>
          </cell>
          <cell r="G414">
            <v>0</v>
          </cell>
          <cell r="H414">
            <v>0</v>
          </cell>
        </row>
        <row r="414">
          <cell r="J414">
            <v>0</v>
          </cell>
          <cell r="K414">
            <v>0</v>
          </cell>
          <cell r="L414">
            <v>0</v>
          </cell>
        </row>
        <row r="415">
          <cell r="D415">
            <v>2050601</v>
          </cell>
          <cell r="E415" t="str">
            <v>      出国留学教育</v>
          </cell>
          <cell r="F415">
            <v>0</v>
          </cell>
          <cell r="G415">
            <v>0</v>
          </cell>
        </row>
        <row r="415">
          <cell r="L415">
            <v>0</v>
          </cell>
        </row>
        <row r="416">
          <cell r="D416">
            <v>2050602</v>
          </cell>
          <cell r="E416" t="str">
            <v>      来华留学教育</v>
          </cell>
          <cell r="F416">
            <v>0</v>
          </cell>
          <cell r="G416">
            <v>0</v>
          </cell>
        </row>
        <row r="416">
          <cell r="L416">
            <v>0</v>
          </cell>
        </row>
        <row r="417">
          <cell r="D417">
            <v>2050699</v>
          </cell>
          <cell r="E417" t="str">
            <v>      其他留学教育支出</v>
          </cell>
          <cell r="F417">
            <v>0</v>
          </cell>
          <cell r="G417">
            <v>0</v>
          </cell>
        </row>
        <row r="417">
          <cell r="L417">
            <v>0</v>
          </cell>
        </row>
        <row r="418">
          <cell r="D418">
            <v>20507</v>
          </cell>
          <cell r="E418" t="str">
            <v>    特殊教育</v>
          </cell>
          <cell r="F418">
            <v>524</v>
          </cell>
          <cell r="G418">
            <v>0</v>
          </cell>
          <cell r="H418">
            <v>652</v>
          </cell>
        </row>
        <row r="418">
          <cell r="J418">
            <v>708</v>
          </cell>
          <cell r="K418">
            <v>0</v>
          </cell>
          <cell r="L418">
            <v>653</v>
          </cell>
        </row>
        <row r="419">
          <cell r="D419">
            <v>2050701</v>
          </cell>
          <cell r="E419" t="str">
            <v>      特殊学校教育</v>
          </cell>
          <cell r="F419">
            <v>524</v>
          </cell>
          <cell r="G419">
            <v>0</v>
          </cell>
          <cell r="H419">
            <v>652</v>
          </cell>
        </row>
        <row r="419">
          <cell r="J419">
            <v>708</v>
          </cell>
        </row>
        <row r="419">
          <cell r="L419">
            <v>653</v>
          </cell>
        </row>
        <row r="420">
          <cell r="D420">
            <v>2050702</v>
          </cell>
          <cell r="E420" t="str">
            <v>      工读学校教育</v>
          </cell>
          <cell r="F420">
            <v>0</v>
          </cell>
          <cell r="G420">
            <v>0</v>
          </cell>
          <cell r="H420">
            <v>0</v>
          </cell>
        </row>
        <row r="420">
          <cell r="L420">
            <v>0</v>
          </cell>
        </row>
        <row r="421">
          <cell r="D421">
            <v>2050799</v>
          </cell>
          <cell r="E421" t="str">
            <v>      其他特殊教育支出</v>
          </cell>
          <cell r="F421">
            <v>0</v>
          </cell>
          <cell r="G421">
            <v>0</v>
          </cell>
          <cell r="H421">
            <v>0</v>
          </cell>
        </row>
        <row r="421">
          <cell r="L421">
            <v>0</v>
          </cell>
        </row>
        <row r="422">
          <cell r="D422">
            <v>20508</v>
          </cell>
          <cell r="E422" t="str">
            <v>    进修及培训</v>
          </cell>
          <cell r="F422">
            <v>2565</v>
          </cell>
          <cell r="G422">
            <v>0</v>
          </cell>
          <cell r="H422">
            <v>2631</v>
          </cell>
        </row>
        <row r="422">
          <cell r="J422">
            <v>2426</v>
          </cell>
          <cell r="K422">
            <v>0</v>
          </cell>
          <cell r="L422">
            <v>2664</v>
          </cell>
        </row>
        <row r="423">
          <cell r="D423">
            <v>2050801</v>
          </cell>
          <cell r="E423" t="str">
            <v>      教师进修</v>
          </cell>
          <cell r="F423">
            <v>1532</v>
          </cell>
          <cell r="G423">
            <v>0</v>
          </cell>
          <cell r="H423">
            <v>1323</v>
          </cell>
        </row>
        <row r="423">
          <cell r="J423">
            <v>1806</v>
          </cell>
        </row>
        <row r="423">
          <cell r="L423">
            <v>2119</v>
          </cell>
        </row>
        <row r="424">
          <cell r="D424">
            <v>2050802</v>
          </cell>
          <cell r="E424" t="str">
            <v>      干部教育</v>
          </cell>
          <cell r="F424">
            <v>374</v>
          </cell>
          <cell r="G424">
            <v>0</v>
          </cell>
          <cell r="H424">
            <v>451</v>
          </cell>
        </row>
        <row r="424">
          <cell r="J424">
            <v>469</v>
          </cell>
        </row>
        <row r="424">
          <cell r="L424">
            <v>464</v>
          </cell>
        </row>
        <row r="425">
          <cell r="D425">
            <v>2050803</v>
          </cell>
          <cell r="E425" t="str">
            <v>      培训支出</v>
          </cell>
          <cell r="F425">
            <v>659</v>
          </cell>
          <cell r="G425">
            <v>0</v>
          </cell>
          <cell r="H425">
            <v>857</v>
          </cell>
        </row>
        <row r="425">
          <cell r="J425">
            <v>146</v>
          </cell>
        </row>
        <row r="425">
          <cell r="L425">
            <v>81</v>
          </cell>
        </row>
        <row r="426">
          <cell r="D426">
            <v>2050804</v>
          </cell>
          <cell r="E426" t="str">
            <v>      退役士兵能力提升</v>
          </cell>
          <cell r="F426">
            <v>0</v>
          </cell>
          <cell r="G426">
            <v>0</v>
          </cell>
          <cell r="H426">
            <v>0</v>
          </cell>
        </row>
        <row r="426">
          <cell r="L426">
            <v>0</v>
          </cell>
        </row>
        <row r="427">
          <cell r="D427">
            <v>2050899</v>
          </cell>
          <cell r="E427" t="str">
            <v>      其他进修及培训</v>
          </cell>
          <cell r="F427">
            <v>0</v>
          </cell>
          <cell r="G427">
            <v>0</v>
          </cell>
          <cell r="H427">
            <v>0</v>
          </cell>
        </row>
        <row r="427">
          <cell r="J427">
            <v>5</v>
          </cell>
        </row>
        <row r="427">
          <cell r="L427">
            <v>0</v>
          </cell>
        </row>
        <row r="428">
          <cell r="D428">
            <v>20509</v>
          </cell>
          <cell r="E428" t="str">
            <v>    教育费附加安排的支出</v>
          </cell>
          <cell r="F428">
            <v>10489</v>
          </cell>
          <cell r="G428">
            <v>0</v>
          </cell>
          <cell r="H428">
            <v>9591</v>
          </cell>
        </row>
        <row r="428">
          <cell r="J428">
            <v>6533</v>
          </cell>
          <cell r="K428">
            <v>0</v>
          </cell>
          <cell r="L428">
            <v>6895</v>
          </cell>
        </row>
        <row r="429">
          <cell r="D429">
            <v>2050901</v>
          </cell>
          <cell r="E429" t="str">
            <v>      农村中小学校舍建设</v>
          </cell>
          <cell r="F429">
            <v>1562</v>
          </cell>
          <cell r="G429">
            <v>0</v>
          </cell>
          <cell r="H429">
            <v>1173</v>
          </cell>
        </row>
        <row r="429">
          <cell r="J429">
            <v>621</v>
          </cell>
        </row>
        <row r="429">
          <cell r="L429">
            <v>1134</v>
          </cell>
        </row>
        <row r="430">
          <cell r="D430">
            <v>2050902</v>
          </cell>
          <cell r="E430" t="str">
            <v>      农村中小学教学设施</v>
          </cell>
          <cell r="F430">
            <v>73</v>
          </cell>
          <cell r="G430">
            <v>0</v>
          </cell>
          <cell r="H430">
            <v>74</v>
          </cell>
        </row>
        <row r="430">
          <cell r="J430">
            <v>12</v>
          </cell>
        </row>
        <row r="430">
          <cell r="L430">
            <v>13</v>
          </cell>
        </row>
        <row r="431">
          <cell r="D431">
            <v>2050903</v>
          </cell>
          <cell r="E431" t="str">
            <v>      城市中小学校舍建设</v>
          </cell>
          <cell r="F431">
            <v>7687</v>
          </cell>
          <cell r="G431">
            <v>0</v>
          </cell>
          <cell r="H431">
            <v>7687</v>
          </cell>
        </row>
        <row r="431">
          <cell r="J431">
            <v>5861</v>
          </cell>
        </row>
        <row r="431">
          <cell r="L431">
            <v>0</v>
          </cell>
        </row>
        <row r="432">
          <cell r="D432">
            <v>2050904</v>
          </cell>
          <cell r="E432" t="str">
            <v>      城市中小学教学设施</v>
          </cell>
          <cell r="F432">
            <v>0</v>
          </cell>
          <cell r="G432">
            <v>0</v>
          </cell>
          <cell r="H432">
            <v>0</v>
          </cell>
        </row>
        <row r="432">
          <cell r="L432">
            <v>0</v>
          </cell>
        </row>
        <row r="433">
          <cell r="D433">
            <v>2050905</v>
          </cell>
          <cell r="E433" t="str">
            <v>      中等职业学校教学设施</v>
          </cell>
          <cell r="F433">
            <v>0</v>
          </cell>
          <cell r="G433">
            <v>0</v>
          </cell>
          <cell r="H433">
            <v>0</v>
          </cell>
        </row>
        <row r="433">
          <cell r="L433">
            <v>0</v>
          </cell>
        </row>
        <row r="434">
          <cell r="D434">
            <v>2050999</v>
          </cell>
          <cell r="E434" t="str">
            <v>      其他教育费附加安排的支出</v>
          </cell>
          <cell r="F434">
            <v>1167</v>
          </cell>
          <cell r="G434">
            <v>0</v>
          </cell>
          <cell r="H434">
            <v>657</v>
          </cell>
        </row>
        <row r="434">
          <cell r="J434">
            <v>39</v>
          </cell>
        </row>
        <row r="434">
          <cell r="L434">
            <v>5748</v>
          </cell>
        </row>
        <row r="435">
          <cell r="D435">
            <v>20599</v>
          </cell>
          <cell r="E435" t="str">
            <v>    其他教育支出</v>
          </cell>
          <cell r="F435">
            <v>644</v>
          </cell>
          <cell r="G435">
            <v>70</v>
          </cell>
          <cell r="H435">
            <v>2958</v>
          </cell>
          <cell r="I435">
            <v>21</v>
          </cell>
          <cell r="J435">
            <v>481</v>
          </cell>
          <cell r="K435">
            <v>53</v>
          </cell>
          <cell r="L435">
            <v>471</v>
          </cell>
        </row>
        <row r="436">
          <cell r="D436">
            <v>2059999</v>
          </cell>
          <cell r="E436" t="str">
            <v>      其他教育支出</v>
          </cell>
          <cell r="F436">
            <v>644</v>
          </cell>
          <cell r="G436">
            <v>70</v>
          </cell>
          <cell r="H436">
            <v>2958</v>
          </cell>
          <cell r="I436">
            <v>21</v>
          </cell>
          <cell r="J436">
            <v>481</v>
          </cell>
          <cell r="K436">
            <v>53</v>
          </cell>
          <cell r="L436">
            <v>471</v>
          </cell>
        </row>
        <row r="437">
          <cell r="D437">
            <v>206</v>
          </cell>
          <cell r="E437" t="str">
            <v>  科学技术支出</v>
          </cell>
          <cell r="F437">
            <v>12978</v>
          </cell>
          <cell r="G437">
            <v>0</v>
          </cell>
          <cell r="H437">
            <v>13575</v>
          </cell>
          <cell r="I437">
            <v>2</v>
          </cell>
          <cell r="J437">
            <v>13643</v>
          </cell>
          <cell r="K437">
            <v>2</v>
          </cell>
          <cell r="L437">
            <v>13461</v>
          </cell>
        </row>
        <row r="438">
          <cell r="D438">
            <v>20601</v>
          </cell>
          <cell r="E438" t="str">
            <v>    科学技术管理事务</v>
          </cell>
          <cell r="F438">
            <v>666</v>
          </cell>
          <cell r="G438">
            <v>0</v>
          </cell>
          <cell r="H438">
            <v>255</v>
          </cell>
        </row>
        <row r="438">
          <cell r="J438">
            <v>1569</v>
          </cell>
          <cell r="K438">
            <v>0</v>
          </cell>
          <cell r="L438">
            <v>1340</v>
          </cell>
        </row>
        <row r="439">
          <cell r="D439">
            <v>2060101</v>
          </cell>
          <cell r="E439" t="str">
            <v>      行政运行</v>
          </cell>
          <cell r="F439">
            <v>163</v>
          </cell>
          <cell r="G439">
            <v>0</v>
          </cell>
          <cell r="H439">
            <v>193</v>
          </cell>
        </row>
        <row r="439">
          <cell r="J439">
            <v>224</v>
          </cell>
        </row>
        <row r="439">
          <cell r="L439">
            <v>233</v>
          </cell>
        </row>
        <row r="440">
          <cell r="D440">
            <v>2060102</v>
          </cell>
          <cell r="E440" t="str">
            <v>      一般行政管理事务</v>
          </cell>
          <cell r="F440">
            <v>10</v>
          </cell>
          <cell r="G440">
            <v>0</v>
          </cell>
          <cell r="H440">
            <v>15</v>
          </cell>
        </row>
        <row r="440">
          <cell r="J440">
            <v>15</v>
          </cell>
        </row>
        <row r="440">
          <cell r="L440">
            <v>11</v>
          </cell>
        </row>
        <row r="441">
          <cell r="D441">
            <v>2060103</v>
          </cell>
          <cell r="E441" t="str">
            <v>      机关服务</v>
          </cell>
          <cell r="F441">
            <v>76</v>
          </cell>
          <cell r="G441">
            <v>0</v>
          </cell>
          <cell r="H441">
            <v>47</v>
          </cell>
        </row>
        <row r="441">
          <cell r="J441">
            <v>92</v>
          </cell>
        </row>
        <row r="441">
          <cell r="L441">
            <v>95</v>
          </cell>
        </row>
        <row r="442">
          <cell r="D442">
            <v>2060199</v>
          </cell>
          <cell r="E442" t="str">
            <v>      其他科学技术管理事务支出</v>
          </cell>
          <cell r="F442">
            <v>417</v>
          </cell>
          <cell r="G442">
            <v>0</v>
          </cell>
        </row>
        <row r="442">
          <cell r="J442">
            <v>1238</v>
          </cell>
        </row>
        <row r="442">
          <cell r="L442">
            <v>1001</v>
          </cell>
        </row>
        <row r="443">
          <cell r="D443">
            <v>20602</v>
          </cell>
          <cell r="E443" t="str">
            <v>    基础研究</v>
          </cell>
          <cell r="F443">
            <v>0</v>
          </cell>
          <cell r="G443">
            <v>0</v>
          </cell>
          <cell r="H443">
            <v>0</v>
          </cell>
        </row>
        <row r="443">
          <cell r="J443">
            <v>0</v>
          </cell>
          <cell r="K443">
            <v>0</v>
          </cell>
          <cell r="L443">
            <v>0</v>
          </cell>
        </row>
        <row r="444">
          <cell r="D444">
            <v>2060201</v>
          </cell>
          <cell r="E444" t="str">
            <v>      机构运行</v>
          </cell>
          <cell r="F444">
            <v>0</v>
          </cell>
          <cell r="G444">
            <v>0</v>
          </cell>
        </row>
        <row r="444">
          <cell r="L444">
            <v>0</v>
          </cell>
        </row>
        <row r="445">
          <cell r="D445">
            <v>2060203</v>
          </cell>
          <cell r="E445" t="str">
            <v>      自然科学基金</v>
          </cell>
          <cell r="F445">
            <v>0</v>
          </cell>
          <cell r="G445">
            <v>0</v>
          </cell>
        </row>
        <row r="445">
          <cell r="L445">
            <v>0</v>
          </cell>
        </row>
        <row r="446">
          <cell r="D446">
            <v>2060204</v>
          </cell>
          <cell r="E446" t="str">
            <v>      实验室及相关设施</v>
          </cell>
          <cell r="F446">
            <v>0</v>
          </cell>
          <cell r="G446">
            <v>0</v>
          </cell>
        </row>
        <row r="446">
          <cell r="L446">
            <v>0</v>
          </cell>
        </row>
        <row r="447">
          <cell r="D447">
            <v>2060205</v>
          </cell>
          <cell r="E447" t="str">
            <v>      重大科学工程</v>
          </cell>
          <cell r="F447">
            <v>0</v>
          </cell>
          <cell r="G447">
            <v>0</v>
          </cell>
        </row>
        <row r="447">
          <cell r="L447">
            <v>0</v>
          </cell>
        </row>
        <row r="448">
          <cell r="D448">
            <v>2060206</v>
          </cell>
          <cell r="E448" t="str">
            <v>      专项基础科研</v>
          </cell>
          <cell r="F448">
            <v>0</v>
          </cell>
          <cell r="G448">
            <v>0</v>
          </cell>
        </row>
        <row r="448">
          <cell r="L448">
            <v>0</v>
          </cell>
        </row>
        <row r="449">
          <cell r="D449">
            <v>2060207</v>
          </cell>
          <cell r="E449" t="str">
            <v>      专项技术基础</v>
          </cell>
          <cell r="F449">
            <v>0</v>
          </cell>
          <cell r="G449">
            <v>0</v>
          </cell>
        </row>
        <row r="449">
          <cell r="L449">
            <v>0</v>
          </cell>
        </row>
        <row r="450">
          <cell r="D450">
            <v>2060208</v>
          </cell>
          <cell r="E450" t="str">
            <v>      科技人才队伍建设</v>
          </cell>
        </row>
        <row r="450">
          <cell r="L450">
            <v>0</v>
          </cell>
        </row>
        <row r="451">
          <cell r="D451">
            <v>2060299</v>
          </cell>
          <cell r="E451" t="str">
            <v>      其他基础研究支出</v>
          </cell>
          <cell r="F451">
            <v>0</v>
          </cell>
          <cell r="G451">
            <v>0</v>
          </cell>
        </row>
        <row r="451">
          <cell r="L451">
            <v>0</v>
          </cell>
        </row>
        <row r="452">
          <cell r="D452">
            <v>20603</v>
          </cell>
          <cell r="E452" t="str">
            <v>    应用研究</v>
          </cell>
          <cell r="F452">
            <v>1000</v>
          </cell>
          <cell r="G452">
            <v>0</v>
          </cell>
          <cell r="H452">
            <v>0</v>
          </cell>
        </row>
        <row r="452">
          <cell r="J452">
            <v>0</v>
          </cell>
          <cell r="K452">
            <v>0</v>
          </cell>
          <cell r="L452">
            <v>0</v>
          </cell>
        </row>
        <row r="453">
          <cell r="D453">
            <v>2060301</v>
          </cell>
          <cell r="E453" t="str">
            <v>      机构运行</v>
          </cell>
          <cell r="F453">
            <v>0</v>
          </cell>
          <cell r="G453">
            <v>0</v>
          </cell>
        </row>
        <row r="453">
          <cell r="L453">
            <v>0</v>
          </cell>
        </row>
        <row r="454">
          <cell r="D454">
            <v>2060302</v>
          </cell>
          <cell r="E454" t="str">
            <v>      社会公益研究</v>
          </cell>
          <cell r="F454">
            <v>0</v>
          </cell>
          <cell r="G454">
            <v>0</v>
          </cell>
        </row>
        <row r="454">
          <cell r="L454">
            <v>0</v>
          </cell>
        </row>
        <row r="455">
          <cell r="D455">
            <v>2060303</v>
          </cell>
          <cell r="E455" t="str">
            <v>      高技术研究</v>
          </cell>
          <cell r="F455">
            <v>0</v>
          </cell>
          <cell r="G455">
            <v>0</v>
          </cell>
        </row>
        <row r="455">
          <cell r="L455">
            <v>0</v>
          </cell>
        </row>
        <row r="456">
          <cell r="D456">
            <v>2060304</v>
          </cell>
          <cell r="E456" t="str">
            <v>      专项科研试制</v>
          </cell>
          <cell r="F456">
            <v>0</v>
          </cell>
          <cell r="G456">
            <v>0</v>
          </cell>
        </row>
        <row r="456">
          <cell r="L456">
            <v>0</v>
          </cell>
        </row>
        <row r="457">
          <cell r="D457">
            <v>2060399</v>
          </cell>
          <cell r="E457" t="str">
            <v>      其他应用研究支出</v>
          </cell>
          <cell r="F457">
            <v>1000</v>
          </cell>
          <cell r="G457">
            <v>0</v>
          </cell>
        </row>
        <row r="457">
          <cell r="L457">
            <v>0</v>
          </cell>
        </row>
        <row r="458">
          <cell r="D458">
            <v>20604</v>
          </cell>
          <cell r="E458" t="str">
            <v>    技术研究与开发</v>
          </cell>
          <cell r="F458">
            <v>10791</v>
          </cell>
          <cell r="G458">
            <v>0</v>
          </cell>
          <cell r="H458">
            <v>10711</v>
          </cell>
        </row>
        <row r="458">
          <cell r="J458">
            <v>9054</v>
          </cell>
          <cell r="K458">
            <v>0</v>
          </cell>
          <cell r="L458">
            <v>9497</v>
          </cell>
        </row>
        <row r="459">
          <cell r="D459">
            <v>2060401</v>
          </cell>
          <cell r="E459" t="str">
            <v>      机构运行</v>
          </cell>
          <cell r="F459">
            <v>0</v>
          </cell>
          <cell r="G459">
            <v>0</v>
          </cell>
        </row>
        <row r="459">
          <cell r="L459">
            <v>0</v>
          </cell>
        </row>
        <row r="460">
          <cell r="D460">
            <v>2060404</v>
          </cell>
          <cell r="E460" t="str">
            <v>      科技成果转化与扩散</v>
          </cell>
          <cell r="F460">
            <v>0</v>
          </cell>
          <cell r="G460">
            <v>0</v>
          </cell>
        </row>
        <row r="460">
          <cell r="L460">
            <v>1549</v>
          </cell>
        </row>
        <row r="461">
          <cell r="D461">
            <v>2060405</v>
          </cell>
          <cell r="E461" t="str">
            <v>      共性技术研究与开发</v>
          </cell>
        </row>
        <row r="461">
          <cell r="L461">
            <v>0</v>
          </cell>
        </row>
        <row r="462">
          <cell r="D462">
            <v>2060499</v>
          </cell>
          <cell r="E462" t="str">
            <v>      其他技术研究与开发支出</v>
          </cell>
          <cell r="F462">
            <v>10791</v>
          </cell>
          <cell r="G462">
            <v>0</v>
          </cell>
          <cell r="H462">
            <v>10711</v>
          </cell>
        </row>
        <row r="462">
          <cell r="J462">
            <v>9054</v>
          </cell>
        </row>
        <row r="462">
          <cell r="L462">
            <v>7948</v>
          </cell>
        </row>
        <row r="463">
          <cell r="D463">
            <v>20605</v>
          </cell>
          <cell r="E463" t="str">
            <v>    科技条件与服务</v>
          </cell>
          <cell r="F463">
            <v>5</v>
          </cell>
          <cell r="G463">
            <v>0</v>
          </cell>
          <cell r="H463">
            <v>0</v>
          </cell>
        </row>
        <row r="463">
          <cell r="J463">
            <v>0</v>
          </cell>
          <cell r="K463">
            <v>0</v>
          </cell>
          <cell r="L463">
            <v>0</v>
          </cell>
        </row>
        <row r="464">
          <cell r="D464">
            <v>2060501</v>
          </cell>
          <cell r="E464" t="str">
            <v>      机构运行</v>
          </cell>
          <cell r="F464">
            <v>0</v>
          </cell>
          <cell r="G464">
            <v>0</v>
          </cell>
        </row>
        <row r="464">
          <cell r="L464">
            <v>0</v>
          </cell>
        </row>
        <row r="465">
          <cell r="D465">
            <v>2060502</v>
          </cell>
          <cell r="E465" t="str">
            <v>      技术创新服务体系</v>
          </cell>
          <cell r="F465">
            <v>0</v>
          </cell>
          <cell r="G465">
            <v>0</v>
          </cell>
        </row>
        <row r="465">
          <cell r="L465">
            <v>0</v>
          </cell>
        </row>
        <row r="466">
          <cell r="D466">
            <v>2060503</v>
          </cell>
          <cell r="E466" t="str">
            <v>      科技条件专项</v>
          </cell>
          <cell r="F466">
            <v>0</v>
          </cell>
          <cell r="G466">
            <v>0</v>
          </cell>
        </row>
        <row r="466">
          <cell r="L466">
            <v>0</v>
          </cell>
        </row>
        <row r="467">
          <cell r="D467">
            <v>2060599</v>
          </cell>
          <cell r="E467" t="str">
            <v>      其他科技条件与服务支出</v>
          </cell>
          <cell r="F467">
            <v>5</v>
          </cell>
          <cell r="G467">
            <v>0</v>
          </cell>
        </row>
        <row r="467">
          <cell r="L467">
            <v>0</v>
          </cell>
        </row>
        <row r="468">
          <cell r="D468">
            <v>20606</v>
          </cell>
          <cell r="E468" t="str">
            <v>    社会科学</v>
          </cell>
          <cell r="F468">
            <v>0</v>
          </cell>
          <cell r="G468">
            <v>0</v>
          </cell>
          <cell r="H468">
            <v>0</v>
          </cell>
        </row>
        <row r="468">
          <cell r="J468">
            <v>534</v>
          </cell>
          <cell r="K468">
            <v>0</v>
          </cell>
          <cell r="L468">
            <v>0</v>
          </cell>
        </row>
        <row r="469">
          <cell r="D469">
            <v>2060601</v>
          </cell>
          <cell r="E469" t="str">
            <v>      社会科学研究机构</v>
          </cell>
          <cell r="F469">
            <v>0</v>
          </cell>
          <cell r="G469">
            <v>0</v>
          </cell>
        </row>
        <row r="469">
          <cell r="L469">
            <v>0</v>
          </cell>
        </row>
        <row r="470">
          <cell r="D470">
            <v>2060602</v>
          </cell>
          <cell r="E470" t="str">
            <v>      社会科学研究</v>
          </cell>
          <cell r="F470">
            <v>0</v>
          </cell>
          <cell r="G470">
            <v>0</v>
          </cell>
        </row>
        <row r="470">
          <cell r="L470">
            <v>0</v>
          </cell>
        </row>
        <row r="471">
          <cell r="D471">
            <v>2060603</v>
          </cell>
          <cell r="E471" t="str">
            <v>      社科基金支出</v>
          </cell>
          <cell r="F471">
            <v>0</v>
          </cell>
          <cell r="G471">
            <v>0</v>
          </cell>
        </row>
        <row r="471">
          <cell r="L471">
            <v>0</v>
          </cell>
        </row>
        <row r="472">
          <cell r="D472">
            <v>2060699</v>
          </cell>
          <cell r="E472" t="str">
            <v>      其他社会科学支出</v>
          </cell>
          <cell r="F472">
            <v>0</v>
          </cell>
          <cell r="G472">
            <v>0</v>
          </cell>
        </row>
        <row r="472">
          <cell r="J472">
            <v>534</v>
          </cell>
        </row>
        <row r="472">
          <cell r="L472">
            <v>0</v>
          </cell>
        </row>
        <row r="473">
          <cell r="D473">
            <v>20607</v>
          </cell>
          <cell r="E473" t="str">
            <v>    科学技术普及</v>
          </cell>
          <cell r="F473">
            <v>93</v>
          </cell>
          <cell r="G473">
            <v>0</v>
          </cell>
          <cell r="H473">
            <v>207</v>
          </cell>
        </row>
        <row r="473">
          <cell r="J473">
            <v>220</v>
          </cell>
          <cell r="K473">
            <v>0</v>
          </cell>
          <cell r="L473">
            <v>193</v>
          </cell>
        </row>
        <row r="474">
          <cell r="D474">
            <v>2060701</v>
          </cell>
          <cell r="E474" t="str">
            <v>      机构运行</v>
          </cell>
          <cell r="F474">
            <v>0</v>
          </cell>
          <cell r="G474">
            <v>0</v>
          </cell>
          <cell r="H474">
            <v>0</v>
          </cell>
        </row>
        <row r="474">
          <cell r="L474">
            <v>0</v>
          </cell>
        </row>
        <row r="475">
          <cell r="D475">
            <v>2060702</v>
          </cell>
          <cell r="E475" t="str">
            <v>      科普活动</v>
          </cell>
          <cell r="F475">
            <v>0</v>
          </cell>
          <cell r="G475">
            <v>0</v>
          </cell>
          <cell r="H475">
            <v>23</v>
          </cell>
        </row>
        <row r="475">
          <cell r="J475">
            <v>33</v>
          </cell>
        </row>
        <row r="475">
          <cell r="L475">
            <v>18</v>
          </cell>
        </row>
        <row r="476">
          <cell r="D476">
            <v>2060703</v>
          </cell>
          <cell r="E476" t="str">
            <v>      青少年科技活动</v>
          </cell>
          <cell r="F476">
            <v>0</v>
          </cell>
          <cell r="G476">
            <v>0</v>
          </cell>
          <cell r="H476">
            <v>0</v>
          </cell>
        </row>
        <row r="476">
          <cell r="L476">
            <v>0</v>
          </cell>
        </row>
        <row r="477">
          <cell r="D477">
            <v>2060704</v>
          </cell>
          <cell r="E477" t="str">
            <v>      学术交流活动</v>
          </cell>
          <cell r="F477">
            <v>0</v>
          </cell>
          <cell r="G477">
            <v>0</v>
          </cell>
          <cell r="H477">
            <v>0</v>
          </cell>
        </row>
        <row r="477">
          <cell r="L477">
            <v>0</v>
          </cell>
        </row>
        <row r="478">
          <cell r="D478">
            <v>2060705</v>
          </cell>
          <cell r="E478" t="str">
            <v>      科技馆站</v>
          </cell>
          <cell r="F478">
            <v>0</v>
          </cell>
          <cell r="G478">
            <v>0</v>
          </cell>
          <cell r="H478">
            <v>0</v>
          </cell>
        </row>
        <row r="478">
          <cell r="L478">
            <v>0</v>
          </cell>
        </row>
        <row r="479">
          <cell r="D479">
            <v>2060799</v>
          </cell>
          <cell r="E479" t="str">
            <v>      其他科学技术普及支出</v>
          </cell>
          <cell r="F479">
            <v>93</v>
          </cell>
          <cell r="G479">
            <v>0</v>
          </cell>
          <cell r="H479">
            <v>184</v>
          </cell>
        </row>
        <row r="479">
          <cell r="J479">
            <v>187</v>
          </cell>
        </row>
        <row r="479">
          <cell r="L479">
            <v>175</v>
          </cell>
        </row>
        <row r="480">
          <cell r="D480">
            <v>20608</v>
          </cell>
          <cell r="E480" t="str">
            <v>    科技交流与合作</v>
          </cell>
          <cell r="F480">
            <v>237</v>
          </cell>
          <cell r="G480">
            <v>0</v>
          </cell>
          <cell r="H480">
            <v>59</v>
          </cell>
        </row>
        <row r="480">
          <cell r="J480">
            <v>59</v>
          </cell>
          <cell r="K480">
            <v>0</v>
          </cell>
          <cell r="L480">
            <v>59</v>
          </cell>
        </row>
        <row r="481">
          <cell r="D481">
            <v>2060801</v>
          </cell>
          <cell r="E481" t="str">
            <v>      国际交流与合作</v>
          </cell>
          <cell r="F481">
            <v>0</v>
          </cell>
          <cell r="G481">
            <v>0</v>
          </cell>
          <cell r="H481">
            <v>0</v>
          </cell>
        </row>
        <row r="481">
          <cell r="L481">
            <v>0</v>
          </cell>
        </row>
        <row r="482">
          <cell r="D482">
            <v>2060802</v>
          </cell>
          <cell r="E482" t="str">
            <v>      重大科技合作项目</v>
          </cell>
          <cell r="F482">
            <v>0</v>
          </cell>
          <cell r="G482">
            <v>0</v>
          </cell>
          <cell r="H482">
            <v>0</v>
          </cell>
        </row>
        <row r="482">
          <cell r="L482">
            <v>0</v>
          </cell>
        </row>
        <row r="483">
          <cell r="D483">
            <v>2060899</v>
          </cell>
          <cell r="E483" t="str">
            <v>      其他科技交流与合作支出</v>
          </cell>
          <cell r="F483">
            <v>237</v>
          </cell>
          <cell r="G483">
            <v>0</v>
          </cell>
          <cell r="H483">
            <v>59</v>
          </cell>
        </row>
        <row r="483">
          <cell r="J483">
            <v>59</v>
          </cell>
        </row>
        <row r="483">
          <cell r="L483">
            <v>59</v>
          </cell>
        </row>
        <row r="484">
          <cell r="D484">
            <v>20609</v>
          </cell>
          <cell r="E484" t="str">
            <v>    科技重大项目</v>
          </cell>
          <cell r="F484">
            <v>0</v>
          </cell>
          <cell r="G484">
            <v>0</v>
          </cell>
          <cell r="H484">
            <v>0</v>
          </cell>
        </row>
        <row r="484">
          <cell r="J484">
            <v>0</v>
          </cell>
          <cell r="K484">
            <v>0</v>
          </cell>
          <cell r="L484">
            <v>0</v>
          </cell>
        </row>
        <row r="485">
          <cell r="D485">
            <v>2060901</v>
          </cell>
          <cell r="E485" t="str">
            <v>      科技重大专项</v>
          </cell>
          <cell r="F485">
            <v>0</v>
          </cell>
          <cell r="G485">
            <v>0</v>
          </cell>
        </row>
        <row r="485">
          <cell r="L485">
            <v>0</v>
          </cell>
        </row>
        <row r="486">
          <cell r="D486">
            <v>2060902</v>
          </cell>
          <cell r="E486" t="str">
            <v>      重点研发计划</v>
          </cell>
          <cell r="F486">
            <v>0</v>
          </cell>
          <cell r="G486">
            <v>0</v>
          </cell>
        </row>
        <row r="486">
          <cell r="L486">
            <v>0</v>
          </cell>
        </row>
        <row r="487">
          <cell r="D487">
            <v>2060999</v>
          </cell>
          <cell r="E487" t="str">
            <v>      其他科技重大项目</v>
          </cell>
          <cell r="F487">
            <v>0</v>
          </cell>
          <cell r="G487">
            <v>0</v>
          </cell>
        </row>
        <row r="487">
          <cell r="L487">
            <v>0</v>
          </cell>
        </row>
        <row r="488">
          <cell r="D488">
            <v>20699</v>
          </cell>
          <cell r="E488" t="str">
            <v>    其他科学技术支出</v>
          </cell>
          <cell r="F488">
            <v>186</v>
          </cell>
          <cell r="G488">
            <v>0</v>
          </cell>
          <cell r="H488">
            <v>2343</v>
          </cell>
          <cell r="I488">
            <v>2</v>
          </cell>
          <cell r="J488">
            <v>2207</v>
          </cell>
          <cell r="K488">
            <v>2</v>
          </cell>
          <cell r="L488">
            <v>2372</v>
          </cell>
        </row>
        <row r="489">
          <cell r="D489">
            <v>2069901</v>
          </cell>
          <cell r="E489" t="str">
            <v>      科技奖励</v>
          </cell>
          <cell r="F489">
            <v>0</v>
          </cell>
          <cell r="G489">
            <v>0</v>
          </cell>
          <cell r="H489">
            <v>2000</v>
          </cell>
        </row>
        <row r="489">
          <cell r="J489">
            <v>1673</v>
          </cell>
        </row>
        <row r="489">
          <cell r="L489">
            <v>1563</v>
          </cell>
        </row>
        <row r="490">
          <cell r="D490">
            <v>2069902</v>
          </cell>
          <cell r="E490" t="str">
            <v>      核应急</v>
          </cell>
          <cell r="F490">
            <v>0</v>
          </cell>
          <cell r="G490">
            <v>0</v>
          </cell>
          <cell r="H490">
            <v>0</v>
          </cell>
        </row>
        <row r="490">
          <cell r="L490">
            <v>0</v>
          </cell>
        </row>
        <row r="491">
          <cell r="D491">
            <v>2069903</v>
          </cell>
          <cell r="E491" t="str">
            <v>      转制科研机构</v>
          </cell>
          <cell r="F491">
            <v>0</v>
          </cell>
          <cell r="G491">
            <v>0</v>
          </cell>
          <cell r="H491">
            <v>0</v>
          </cell>
        </row>
        <row r="491">
          <cell r="L491">
            <v>0</v>
          </cell>
        </row>
        <row r="492">
          <cell r="D492">
            <v>2069999</v>
          </cell>
          <cell r="E492" t="str">
            <v>      其他科学技术支出</v>
          </cell>
          <cell r="F492">
            <v>186</v>
          </cell>
          <cell r="G492">
            <v>0</v>
          </cell>
          <cell r="H492">
            <v>343</v>
          </cell>
          <cell r="I492">
            <v>2</v>
          </cell>
          <cell r="J492">
            <v>534</v>
          </cell>
          <cell r="K492">
            <v>2</v>
          </cell>
          <cell r="L492">
            <v>809</v>
          </cell>
        </row>
        <row r="493">
          <cell r="D493">
            <v>207</v>
          </cell>
          <cell r="E493" t="str">
            <v>  文化旅游体育与传媒支出</v>
          </cell>
          <cell r="F493">
            <v>10395</v>
          </cell>
          <cell r="G493">
            <v>1347</v>
          </cell>
          <cell r="H493">
            <v>11790</v>
          </cell>
          <cell r="I493">
            <v>1390</v>
          </cell>
          <cell r="J493">
            <v>11789</v>
          </cell>
          <cell r="K493">
            <v>1651</v>
          </cell>
          <cell r="L493">
            <v>11740</v>
          </cell>
        </row>
        <row r="494">
          <cell r="D494">
            <v>20701</v>
          </cell>
          <cell r="E494" t="str">
            <v>    文化和旅游</v>
          </cell>
          <cell r="F494">
            <v>7995</v>
          </cell>
          <cell r="G494">
            <v>1346</v>
          </cell>
          <cell r="H494">
            <v>9561</v>
          </cell>
          <cell r="I494">
            <v>1379</v>
          </cell>
          <cell r="J494">
            <v>9496</v>
          </cell>
          <cell r="K494">
            <v>1603</v>
          </cell>
          <cell r="L494">
            <v>9296</v>
          </cell>
        </row>
        <row r="495">
          <cell r="D495">
            <v>2070101</v>
          </cell>
          <cell r="E495" t="str">
            <v>      行政运行</v>
          </cell>
          <cell r="F495">
            <v>258</v>
          </cell>
          <cell r="G495">
            <v>0</v>
          </cell>
          <cell r="H495">
            <v>299</v>
          </cell>
        </row>
        <row r="495">
          <cell r="J495">
            <v>380</v>
          </cell>
        </row>
        <row r="495">
          <cell r="L495">
            <v>313</v>
          </cell>
        </row>
        <row r="496">
          <cell r="D496">
            <v>2070102</v>
          </cell>
          <cell r="E496" t="str">
            <v>      一般行政管理事务</v>
          </cell>
          <cell r="F496">
            <v>0</v>
          </cell>
          <cell r="G496">
            <v>0</v>
          </cell>
          <cell r="H496">
            <v>6</v>
          </cell>
        </row>
        <row r="496">
          <cell r="J496">
            <v>13</v>
          </cell>
        </row>
        <row r="496">
          <cell r="L496">
            <v>13</v>
          </cell>
        </row>
        <row r="497">
          <cell r="D497">
            <v>2070103</v>
          </cell>
          <cell r="E497" t="str">
            <v>      机关服务</v>
          </cell>
          <cell r="F497">
            <v>0</v>
          </cell>
          <cell r="G497">
            <v>0</v>
          </cell>
          <cell r="H497">
            <v>0</v>
          </cell>
        </row>
        <row r="497">
          <cell r="L497">
            <v>0</v>
          </cell>
        </row>
        <row r="498">
          <cell r="D498">
            <v>2070104</v>
          </cell>
          <cell r="E498" t="str">
            <v>      图书馆</v>
          </cell>
          <cell r="F498">
            <v>2428</v>
          </cell>
          <cell r="G498">
            <v>0</v>
          </cell>
          <cell r="H498">
            <v>1188</v>
          </cell>
        </row>
        <row r="498">
          <cell r="J498">
            <v>651</v>
          </cell>
        </row>
        <row r="498">
          <cell r="L498">
            <v>426</v>
          </cell>
        </row>
        <row r="499">
          <cell r="D499">
            <v>2070105</v>
          </cell>
          <cell r="E499" t="str">
            <v>      文化展示及纪念机构</v>
          </cell>
          <cell r="F499">
            <v>0</v>
          </cell>
          <cell r="G499">
            <v>0</v>
          </cell>
          <cell r="H499">
            <v>0</v>
          </cell>
        </row>
        <row r="499">
          <cell r="L499">
            <v>0</v>
          </cell>
        </row>
        <row r="500">
          <cell r="D500">
            <v>2070106</v>
          </cell>
          <cell r="E500" t="str">
            <v>      艺术表演场所</v>
          </cell>
          <cell r="F500">
            <v>0</v>
          </cell>
          <cell r="G500">
            <v>0</v>
          </cell>
          <cell r="H500">
            <v>0</v>
          </cell>
        </row>
        <row r="500">
          <cell r="L500">
            <v>0</v>
          </cell>
        </row>
        <row r="501">
          <cell r="D501">
            <v>2070107</v>
          </cell>
          <cell r="E501" t="str">
            <v>      艺术表演团体</v>
          </cell>
          <cell r="F501">
            <v>0</v>
          </cell>
          <cell r="G501">
            <v>0</v>
          </cell>
          <cell r="H501">
            <v>0</v>
          </cell>
        </row>
        <row r="501">
          <cell r="L501">
            <v>0</v>
          </cell>
        </row>
        <row r="502">
          <cell r="D502">
            <v>2070108</v>
          </cell>
          <cell r="E502" t="str">
            <v>      文化活动</v>
          </cell>
          <cell r="F502">
            <v>95</v>
          </cell>
          <cell r="G502">
            <v>0</v>
          </cell>
        </row>
        <row r="502">
          <cell r="I502">
            <v>30</v>
          </cell>
        </row>
        <row r="502">
          <cell r="K502">
            <v>30</v>
          </cell>
          <cell r="L502">
            <v>0</v>
          </cell>
        </row>
        <row r="503">
          <cell r="D503">
            <v>2070109</v>
          </cell>
          <cell r="E503" t="str">
            <v>      群众文化</v>
          </cell>
          <cell r="F503">
            <v>338</v>
          </cell>
          <cell r="G503">
            <v>1315</v>
          </cell>
          <cell r="H503">
            <v>319</v>
          </cell>
          <cell r="I503">
            <v>1309</v>
          </cell>
          <cell r="J503">
            <v>383</v>
          </cell>
          <cell r="K503">
            <v>1300</v>
          </cell>
          <cell r="L503">
            <v>335</v>
          </cell>
        </row>
        <row r="504">
          <cell r="D504">
            <v>2070110</v>
          </cell>
          <cell r="E504" t="str">
            <v>      文化和旅游交流与合作</v>
          </cell>
          <cell r="F504">
            <v>21</v>
          </cell>
          <cell r="G504">
            <v>0</v>
          </cell>
        </row>
        <row r="504">
          <cell r="L504">
            <v>0</v>
          </cell>
        </row>
        <row r="505">
          <cell r="D505">
            <v>2070111</v>
          </cell>
          <cell r="E505" t="str">
            <v>      文化创作与保护</v>
          </cell>
          <cell r="F505">
            <v>30</v>
          </cell>
          <cell r="G505">
            <v>0</v>
          </cell>
        </row>
        <row r="505">
          <cell r="L505">
            <v>0</v>
          </cell>
        </row>
        <row r="506">
          <cell r="D506">
            <v>2070112</v>
          </cell>
          <cell r="E506" t="str">
            <v>      文化和旅游市场管理</v>
          </cell>
          <cell r="F506">
            <v>164</v>
          </cell>
          <cell r="G506">
            <v>0</v>
          </cell>
          <cell r="H506">
            <v>226</v>
          </cell>
        </row>
        <row r="506">
          <cell r="J506">
            <v>221</v>
          </cell>
        </row>
        <row r="506">
          <cell r="L506">
            <v>212</v>
          </cell>
        </row>
        <row r="507">
          <cell r="D507">
            <v>2070113</v>
          </cell>
          <cell r="E507" t="str">
            <v>      旅游宣传</v>
          </cell>
          <cell r="F507">
            <v>425</v>
          </cell>
          <cell r="G507">
            <v>0</v>
          </cell>
        </row>
        <row r="507">
          <cell r="L507">
            <v>0</v>
          </cell>
        </row>
        <row r="508">
          <cell r="D508">
            <v>2070114</v>
          </cell>
          <cell r="E508" t="str">
            <v>      文化和旅游管理事务</v>
          </cell>
          <cell r="F508">
            <v>94</v>
          </cell>
          <cell r="G508">
            <v>0</v>
          </cell>
        </row>
        <row r="508">
          <cell r="J508">
            <v>12</v>
          </cell>
        </row>
        <row r="508">
          <cell r="L508">
            <v>12</v>
          </cell>
        </row>
        <row r="509">
          <cell r="D509">
            <v>2070199</v>
          </cell>
          <cell r="E509" t="str">
            <v>      其他文化和旅游支出</v>
          </cell>
          <cell r="F509">
            <v>4142</v>
          </cell>
          <cell r="G509">
            <v>31</v>
          </cell>
          <cell r="H509">
            <v>7523</v>
          </cell>
          <cell r="I509">
            <v>40</v>
          </cell>
          <cell r="J509">
            <v>7837</v>
          </cell>
          <cell r="K509">
            <v>273</v>
          </cell>
          <cell r="L509">
            <v>7985</v>
          </cell>
        </row>
        <row r="510">
          <cell r="D510">
            <v>20702</v>
          </cell>
          <cell r="E510" t="str">
            <v>    文物</v>
          </cell>
          <cell r="F510">
            <v>175</v>
          </cell>
          <cell r="G510">
            <v>0</v>
          </cell>
          <cell r="H510">
            <v>516</v>
          </cell>
        </row>
        <row r="510">
          <cell r="J510">
            <v>300</v>
          </cell>
          <cell r="K510">
            <v>0</v>
          </cell>
          <cell r="L510">
            <v>355</v>
          </cell>
        </row>
        <row r="511">
          <cell r="D511">
            <v>2070201</v>
          </cell>
          <cell r="E511" t="str">
            <v>      行政运行</v>
          </cell>
          <cell r="F511">
            <v>0</v>
          </cell>
          <cell r="G511">
            <v>0</v>
          </cell>
          <cell r="H511">
            <v>0</v>
          </cell>
        </row>
        <row r="511">
          <cell r="L511">
            <v>0</v>
          </cell>
        </row>
        <row r="512">
          <cell r="D512">
            <v>2070202</v>
          </cell>
          <cell r="E512" t="str">
            <v>      一般行政管理事务</v>
          </cell>
          <cell r="F512">
            <v>0</v>
          </cell>
          <cell r="G512">
            <v>0</v>
          </cell>
          <cell r="H512">
            <v>0</v>
          </cell>
        </row>
        <row r="512">
          <cell r="L512">
            <v>0</v>
          </cell>
        </row>
        <row r="513">
          <cell r="D513">
            <v>2070203</v>
          </cell>
          <cell r="E513" t="str">
            <v>      机关服务</v>
          </cell>
          <cell r="F513">
            <v>0</v>
          </cell>
          <cell r="G513">
            <v>0</v>
          </cell>
          <cell r="H513">
            <v>0</v>
          </cell>
        </row>
        <row r="513">
          <cell r="L513">
            <v>0</v>
          </cell>
        </row>
        <row r="514">
          <cell r="D514">
            <v>2070204</v>
          </cell>
          <cell r="E514" t="str">
            <v>      文物保护</v>
          </cell>
          <cell r="F514">
            <v>175</v>
          </cell>
          <cell r="G514">
            <v>0</v>
          </cell>
          <cell r="H514">
            <v>516</v>
          </cell>
        </row>
        <row r="514">
          <cell r="J514">
            <v>300</v>
          </cell>
        </row>
        <row r="514">
          <cell r="L514">
            <v>355</v>
          </cell>
        </row>
        <row r="515">
          <cell r="D515">
            <v>2070205</v>
          </cell>
          <cell r="E515" t="str">
            <v>      博物馆</v>
          </cell>
          <cell r="F515">
            <v>0</v>
          </cell>
          <cell r="G515">
            <v>0</v>
          </cell>
          <cell r="H515">
            <v>0</v>
          </cell>
        </row>
        <row r="515">
          <cell r="L515">
            <v>0</v>
          </cell>
        </row>
        <row r="516">
          <cell r="D516">
            <v>2070206</v>
          </cell>
          <cell r="E516" t="str">
            <v>      历史名城与古迹</v>
          </cell>
          <cell r="F516">
            <v>0</v>
          </cell>
          <cell r="G516">
            <v>0</v>
          </cell>
          <cell r="H516">
            <v>0</v>
          </cell>
        </row>
        <row r="516">
          <cell r="L516">
            <v>0</v>
          </cell>
        </row>
        <row r="517">
          <cell r="D517">
            <v>2070299</v>
          </cell>
          <cell r="E517" t="str">
            <v>      其他文物支出</v>
          </cell>
          <cell r="F517">
            <v>0</v>
          </cell>
          <cell r="G517">
            <v>0</v>
          </cell>
          <cell r="H517">
            <v>0</v>
          </cell>
        </row>
        <row r="517">
          <cell r="L517">
            <v>0</v>
          </cell>
        </row>
        <row r="518">
          <cell r="D518">
            <v>20703</v>
          </cell>
          <cell r="E518" t="str">
            <v>    体育</v>
          </cell>
          <cell r="F518">
            <v>252</v>
          </cell>
          <cell r="G518">
            <v>0</v>
          </cell>
          <cell r="H518">
            <v>374</v>
          </cell>
          <cell r="I518">
            <v>10</v>
          </cell>
          <cell r="J518">
            <v>491</v>
          </cell>
          <cell r="K518">
            <v>5</v>
          </cell>
          <cell r="L518">
            <v>410</v>
          </cell>
        </row>
        <row r="519">
          <cell r="D519">
            <v>2070301</v>
          </cell>
          <cell r="E519" t="str">
            <v>      行政运行</v>
          </cell>
          <cell r="F519">
            <v>0</v>
          </cell>
          <cell r="G519">
            <v>0</v>
          </cell>
          <cell r="H519">
            <v>0</v>
          </cell>
        </row>
        <row r="519">
          <cell r="L519">
            <v>0</v>
          </cell>
        </row>
        <row r="520">
          <cell r="D520">
            <v>2070302</v>
          </cell>
          <cell r="E520" t="str">
            <v>      一般行政管理事务</v>
          </cell>
          <cell r="F520">
            <v>0</v>
          </cell>
          <cell r="G520">
            <v>0</v>
          </cell>
          <cell r="H520">
            <v>0</v>
          </cell>
        </row>
        <row r="520">
          <cell r="L520">
            <v>0</v>
          </cell>
        </row>
        <row r="521">
          <cell r="D521">
            <v>2070303</v>
          </cell>
          <cell r="E521" t="str">
            <v>      机关服务</v>
          </cell>
          <cell r="F521">
            <v>0</v>
          </cell>
          <cell r="G521">
            <v>0</v>
          </cell>
          <cell r="H521">
            <v>0</v>
          </cell>
        </row>
        <row r="521">
          <cell r="L521">
            <v>0</v>
          </cell>
        </row>
        <row r="522">
          <cell r="D522">
            <v>2070304</v>
          </cell>
          <cell r="E522" t="str">
            <v>      运动项目管理</v>
          </cell>
          <cell r="F522">
            <v>0</v>
          </cell>
          <cell r="G522">
            <v>0</v>
          </cell>
          <cell r="H522">
            <v>0</v>
          </cell>
        </row>
        <row r="522">
          <cell r="L522">
            <v>0</v>
          </cell>
        </row>
        <row r="523">
          <cell r="D523">
            <v>2070305</v>
          </cell>
          <cell r="E523" t="str">
            <v>      体育竞赛</v>
          </cell>
          <cell r="F523">
            <v>0</v>
          </cell>
          <cell r="G523">
            <v>0</v>
          </cell>
          <cell r="H523">
            <v>0</v>
          </cell>
        </row>
        <row r="523">
          <cell r="L523">
            <v>0</v>
          </cell>
        </row>
        <row r="524">
          <cell r="D524">
            <v>2070306</v>
          </cell>
          <cell r="E524" t="str">
            <v>      体育训练</v>
          </cell>
          <cell r="F524">
            <v>0</v>
          </cell>
          <cell r="G524">
            <v>0</v>
          </cell>
          <cell r="H524">
            <v>15</v>
          </cell>
        </row>
        <row r="524">
          <cell r="L524">
            <v>0</v>
          </cell>
        </row>
        <row r="525">
          <cell r="D525">
            <v>2070307</v>
          </cell>
          <cell r="E525" t="str">
            <v>      体育场馆</v>
          </cell>
          <cell r="F525">
            <v>179</v>
          </cell>
          <cell r="G525">
            <v>0</v>
          </cell>
          <cell r="H525">
            <v>218</v>
          </cell>
        </row>
        <row r="525">
          <cell r="J525">
            <v>386</v>
          </cell>
        </row>
        <row r="525">
          <cell r="L525">
            <v>307</v>
          </cell>
        </row>
        <row r="526">
          <cell r="D526">
            <v>2070308</v>
          </cell>
          <cell r="E526" t="str">
            <v>      群众体育</v>
          </cell>
          <cell r="F526">
            <v>25</v>
          </cell>
          <cell r="G526">
            <v>0</v>
          </cell>
          <cell r="H526">
            <v>25</v>
          </cell>
        </row>
        <row r="526">
          <cell r="J526">
            <v>39</v>
          </cell>
        </row>
        <row r="526">
          <cell r="L526">
            <v>38</v>
          </cell>
        </row>
        <row r="527">
          <cell r="D527">
            <v>2070309</v>
          </cell>
          <cell r="E527" t="str">
            <v>      体育交流与合作</v>
          </cell>
          <cell r="F527">
            <v>0</v>
          </cell>
          <cell r="G527">
            <v>0</v>
          </cell>
          <cell r="H527">
            <v>0</v>
          </cell>
        </row>
        <row r="527">
          <cell r="L527">
            <v>0</v>
          </cell>
        </row>
        <row r="528">
          <cell r="D528">
            <v>2070399</v>
          </cell>
          <cell r="E528" t="str">
            <v>      其他体育支出</v>
          </cell>
          <cell r="F528">
            <v>48</v>
          </cell>
          <cell r="G528">
            <v>0</v>
          </cell>
          <cell r="H528">
            <v>116</v>
          </cell>
          <cell r="I528">
            <v>10</v>
          </cell>
          <cell r="J528">
            <v>66</v>
          </cell>
          <cell r="K528">
            <v>5</v>
          </cell>
          <cell r="L528">
            <v>65</v>
          </cell>
        </row>
        <row r="529">
          <cell r="D529">
            <v>20706</v>
          </cell>
          <cell r="E529" t="str">
            <v>    新闻出版电影</v>
          </cell>
          <cell r="F529">
            <v>29</v>
          </cell>
          <cell r="G529">
            <v>0</v>
          </cell>
          <cell r="H529">
            <v>0</v>
          </cell>
        </row>
        <row r="529">
          <cell r="J529">
            <v>48</v>
          </cell>
          <cell r="K529">
            <v>0</v>
          </cell>
          <cell r="L529">
            <v>52</v>
          </cell>
        </row>
        <row r="530">
          <cell r="D530">
            <v>2070601</v>
          </cell>
          <cell r="E530" t="str">
            <v>      行政运行</v>
          </cell>
          <cell r="F530">
            <v>0</v>
          </cell>
          <cell r="G530">
            <v>0</v>
          </cell>
          <cell r="H530">
            <v>0</v>
          </cell>
        </row>
        <row r="530">
          <cell r="L530">
            <v>0</v>
          </cell>
        </row>
        <row r="531">
          <cell r="D531">
            <v>2070602</v>
          </cell>
          <cell r="E531" t="str">
            <v>      一般行政管理事务</v>
          </cell>
          <cell r="F531">
            <v>0</v>
          </cell>
          <cell r="G531">
            <v>0</v>
          </cell>
          <cell r="H531">
            <v>0</v>
          </cell>
        </row>
        <row r="531">
          <cell r="L531">
            <v>0</v>
          </cell>
        </row>
        <row r="532">
          <cell r="D532">
            <v>2070603</v>
          </cell>
          <cell r="E532" t="str">
            <v>      机关服务</v>
          </cell>
          <cell r="F532">
            <v>0</v>
          </cell>
          <cell r="G532">
            <v>0</v>
          </cell>
          <cell r="H532">
            <v>0</v>
          </cell>
        </row>
        <row r="532">
          <cell r="L532">
            <v>0</v>
          </cell>
        </row>
        <row r="533">
          <cell r="D533">
            <v>2070604</v>
          </cell>
          <cell r="E533" t="str">
            <v>      新闻通讯</v>
          </cell>
          <cell r="F533">
            <v>0</v>
          </cell>
          <cell r="G533">
            <v>0</v>
          </cell>
          <cell r="H533">
            <v>0</v>
          </cell>
        </row>
        <row r="533">
          <cell r="L533">
            <v>0</v>
          </cell>
        </row>
        <row r="534">
          <cell r="D534">
            <v>2070605</v>
          </cell>
          <cell r="E534" t="str">
            <v>      出版发行</v>
          </cell>
          <cell r="F534">
            <v>9</v>
          </cell>
          <cell r="G534">
            <v>0</v>
          </cell>
        </row>
        <row r="534">
          <cell r="J534">
            <v>22</v>
          </cell>
        </row>
        <row r="534">
          <cell r="L534">
            <v>26</v>
          </cell>
        </row>
        <row r="535">
          <cell r="D535">
            <v>2070606</v>
          </cell>
          <cell r="E535" t="str">
            <v>      版权管理</v>
          </cell>
          <cell r="F535">
            <v>0</v>
          </cell>
          <cell r="G535">
            <v>0</v>
          </cell>
          <cell r="H535">
            <v>0</v>
          </cell>
        </row>
        <row r="535">
          <cell r="L535">
            <v>0</v>
          </cell>
        </row>
        <row r="536">
          <cell r="D536">
            <v>2070607</v>
          </cell>
          <cell r="E536" t="str">
            <v>      电影</v>
          </cell>
          <cell r="F536">
            <v>20</v>
          </cell>
          <cell r="G536">
            <v>0</v>
          </cell>
        </row>
        <row r="536">
          <cell r="J536">
            <v>26</v>
          </cell>
        </row>
        <row r="536">
          <cell r="L536">
            <v>26</v>
          </cell>
        </row>
        <row r="537">
          <cell r="D537">
            <v>2070699</v>
          </cell>
          <cell r="E537" t="str">
            <v>      其他新闻出版电影支出</v>
          </cell>
          <cell r="F537">
            <v>0</v>
          </cell>
          <cell r="G537">
            <v>0</v>
          </cell>
          <cell r="H537">
            <v>0</v>
          </cell>
        </row>
        <row r="537">
          <cell r="L537">
            <v>0</v>
          </cell>
        </row>
        <row r="538">
          <cell r="D538">
            <v>20708</v>
          </cell>
          <cell r="E538" t="str">
            <v>    广播电视</v>
          </cell>
          <cell r="F538">
            <v>1892</v>
          </cell>
          <cell r="G538">
            <v>0</v>
          </cell>
          <cell r="H538">
            <v>166</v>
          </cell>
        </row>
        <row r="538">
          <cell r="J538">
            <v>185</v>
          </cell>
          <cell r="K538">
            <v>0</v>
          </cell>
          <cell r="L538">
            <v>182</v>
          </cell>
        </row>
        <row r="539">
          <cell r="D539">
            <v>2070801</v>
          </cell>
          <cell r="E539" t="str">
            <v>      行政运行</v>
          </cell>
          <cell r="F539">
            <v>0</v>
          </cell>
          <cell r="G539">
            <v>0</v>
          </cell>
          <cell r="H539">
            <v>0</v>
          </cell>
        </row>
        <row r="539">
          <cell r="L539">
            <v>0</v>
          </cell>
        </row>
        <row r="540">
          <cell r="D540">
            <v>2070802</v>
          </cell>
          <cell r="E540" t="str">
            <v>      一般行政管理事务</v>
          </cell>
          <cell r="F540">
            <v>27</v>
          </cell>
          <cell r="G540">
            <v>0</v>
          </cell>
        </row>
        <row r="540">
          <cell r="L540">
            <v>0</v>
          </cell>
        </row>
        <row r="541">
          <cell r="D541">
            <v>2070803</v>
          </cell>
          <cell r="E541" t="str">
            <v>      机关服务</v>
          </cell>
          <cell r="F541">
            <v>0</v>
          </cell>
          <cell r="G541">
            <v>0</v>
          </cell>
          <cell r="H541">
            <v>0</v>
          </cell>
        </row>
        <row r="541">
          <cell r="L541">
            <v>0</v>
          </cell>
        </row>
        <row r="542">
          <cell r="D542">
            <v>2070806</v>
          </cell>
          <cell r="E542" t="str">
            <v>      监测监管</v>
          </cell>
          <cell r="F542">
            <v>0</v>
          </cell>
          <cell r="G542">
            <v>0</v>
          </cell>
          <cell r="H542">
            <v>0</v>
          </cell>
        </row>
        <row r="542">
          <cell r="L542">
            <v>0</v>
          </cell>
        </row>
        <row r="543">
          <cell r="D543">
            <v>2070807</v>
          </cell>
          <cell r="E543" t="str">
            <v>      传输发射</v>
          </cell>
        </row>
        <row r="543">
          <cell r="H543">
            <v>0</v>
          </cell>
        </row>
        <row r="543">
          <cell r="J543">
            <v>19</v>
          </cell>
        </row>
        <row r="543">
          <cell r="L543">
            <v>19</v>
          </cell>
        </row>
        <row r="544">
          <cell r="D544">
            <v>2070808</v>
          </cell>
          <cell r="E544" t="str">
            <v>      广播电视事务</v>
          </cell>
          <cell r="F544">
            <v>1856</v>
          </cell>
        </row>
        <row r="544">
          <cell r="L544">
            <v>0</v>
          </cell>
        </row>
        <row r="545">
          <cell r="D545">
            <v>2070899</v>
          </cell>
          <cell r="E545" t="str">
            <v>      其他广播电视支出</v>
          </cell>
          <cell r="F545">
            <v>9</v>
          </cell>
          <cell r="G545">
            <v>0</v>
          </cell>
          <cell r="H545">
            <v>166</v>
          </cell>
        </row>
        <row r="545">
          <cell r="J545">
            <v>166</v>
          </cell>
        </row>
        <row r="545">
          <cell r="L545">
            <v>163</v>
          </cell>
        </row>
        <row r="546">
          <cell r="D546">
            <v>20799</v>
          </cell>
          <cell r="E546" t="str">
            <v>    其他文化旅游体育与传媒支出</v>
          </cell>
          <cell r="F546">
            <v>52</v>
          </cell>
          <cell r="G546">
            <v>1</v>
          </cell>
          <cell r="H546">
            <v>1173</v>
          </cell>
          <cell r="I546">
            <v>1</v>
          </cell>
          <cell r="J546">
            <v>1269</v>
          </cell>
          <cell r="K546">
            <v>43</v>
          </cell>
          <cell r="L546">
            <v>1445</v>
          </cell>
        </row>
        <row r="547">
          <cell r="D547">
            <v>2079902</v>
          </cell>
          <cell r="E547" t="str">
            <v>      宣传文化发展专项支出</v>
          </cell>
          <cell r="F547">
            <v>0</v>
          </cell>
          <cell r="G547">
            <v>0</v>
          </cell>
          <cell r="H547">
            <v>0</v>
          </cell>
        </row>
        <row r="547">
          <cell r="J547">
            <v>50</v>
          </cell>
        </row>
        <row r="547">
          <cell r="L547">
            <v>50</v>
          </cell>
        </row>
        <row r="548">
          <cell r="D548">
            <v>2079903</v>
          </cell>
          <cell r="E548" t="str">
            <v>      文化产业发展专项支出</v>
          </cell>
          <cell r="F548">
            <v>4</v>
          </cell>
          <cell r="G548">
            <v>0</v>
          </cell>
        </row>
        <row r="548">
          <cell r="L548">
            <v>0</v>
          </cell>
        </row>
        <row r="549">
          <cell r="D549">
            <v>2079999</v>
          </cell>
          <cell r="E549" t="str">
            <v>      其他文化旅游体育与传媒支出</v>
          </cell>
          <cell r="F549">
            <v>48</v>
          </cell>
          <cell r="G549">
            <v>1</v>
          </cell>
          <cell r="H549">
            <v>1173</v>
          </cell>
          <cell r="I549">
            <v>1</v>
          </cell>
          <cell r="J549">
            <v>1219</v>
          </cell>
          <cell r="K549">
            <v>43</v>
          </cell>
          <cell r="L549">
            <v>1395</v>
          </cell>
        </row>
        <row r="550">
          <cell r="D550">
            <v>208</v>
          </cell>
          <cell r="E550" t="str">
            <v>  社会保障和就业支出</v>
          </cell>
          <cell r="F550">
            <v>61453</v>
          </cell>
          <cell r="G550">
            <v>4581</v>
          </cell>
          <cell r="H550">
            <v>67454</v>
          </cell>
          <cell r="I550">
            <v>5670</v>
          </cell>
          <cell r="J550">
            <v>90443</v>
          </cell>
          <cell r="K550">
            <v>7517</v>
          </cell>
          <cell r="L550">
            <v>81777</v>
          </cell>
        </row>
        <row r="551">
          <cell r="D551">
            <v>20801</v>
          </cell>
          <cell r="E551" t="str">
            <v>    人力资源和社会保障管理事务</v>
          </cell>
          <cell r="F551">
            <v>3905</v>
          </cell>
          <cell r="G551">
            <v>1080</v>
          </cell>
          <cell r="H551">
            <v>3554</v>
          </cell>
          <cell r="I551">
            <v>1478</v>
          </cell>
          <cell r="J551">
            <v>3526</v>
          </cell>
          <cell r="K551">
            <v>1513</v>
          </cell>
          <cell r="L551">
            <v>3316</v>
          </cell>
        </row>
        <row r="552">
          <cell r="D552">
            <v>2080101</v>
          </cell>
          <cell r="E552" t="str">
            <v>      行政运行</v>
          </cell>
          <cell r="F552">
            <v>879</v>
          </cell>
          <cell r="G552">
            <v>0</v>
          </cell>
          <cell r="H552">
            <v>1069</v>
          </cell>
        </row>
        <row r="552">
          <cell r="J552">
            <v>1134</v>
          </cell>
        </row>
        <row r="552">
          <cell r="L552">
            <v>1099</v>
          </cell>
        </row>
        <row r="553">
          <cell r="D553">
            <v>2080102</v>
          </cell>
          <cell r="E553" t="str">
            <v>      一般行政管理事务</v>
          </cell>
          <cell r="F553">
            <v>245</v>
          </cell>
          <cell r="G553">
            <v>0</v>
          </cell>
          <cell r="H553">
            <v>317</v>
          </cell>
        </row>
        <row r="553">
          <cell r="J553">
            <v>287</v>
          </cell>
        </row>
        <row r="553">
          <cell r="L553">
            <v>135</v>
          </cell>
        </row>
        <row r="554">
          <cell r="D554">
            <v>2080103</v>
          </cell>
          <cell r="E554" t="str">
            <v>      机关服务</v>
          </cell>
          <cell r="F554">
            <v>0</v>
          </cell>
          <cell r="G554">
            <v>0</v>
          </cell>
          <cell r="H554">
            <v>0</v>
          </cell>
        </row>
        <row r="554">
          <cell r="L554">
            <v>0</v>
          </cell>
        </row>
        <row r="555">
          <cell r="D555">
            <v>2080104</v>
          </cell>
          <cell r="E555" t="str">
            <v>      综合业务管理</v>
          </cell>
          <cell r="F555">
            <v>0</v>
          </cell>
          <cell r="G555">
            <v>0</v>
          </cell>
          <cell r="H555">
            <v>0</v>
          </cell>
        </row>
        <row r="555">
          <cell r="L555">
            <v>0</v>
          </cell>
        </row>
        <row r="556">
          <cell r="D556">
            <v>2080105</v>
          </cell>
          <cell r="E556" t="str">
            <v>      劳动保障监察</v>
          </cell>
          <cell r="F556">
            <v>0</v>
          </cell>
          <cell r="G556">
            <v>0</v>
          </cell>
          <cell r="H556">
            <v>0</v>
          </cell>
        </row>
        <row r="556">
          <cell r="L556">
            <v>0</v>
          </cell>
        </row>
        <row r="557">
          <cell r="D557">
            <v>2080106</v>
          </cell>
          <cell r="E557" t="str">
            <v>      就业管理事务</v>
          </cell>
          <cell r="F557">
            <v>594</v>
          </cell>
          <cell r="G557">
            <v>0</v>
          </cell>
          <cell r="H557">
            <v>492</v>
          </cell>
        </row>
        <row r="557">
          <cell r="J557">
            <v>683</v>
          </cell>
        </row>
        <row r="557">
          <cell r="L557">
            <v>676</v>
          </cell>
        </row>
        <row r="558">
          <cell r="D558">
            <v>2080107</v>
          </cell>
          <cell r="E558" t="str">
            <v>      社会保险业务管理事务</v>
          </cell>
          <cell r="F558">
            <v>0</v>
          </cell>
          <cell r="G558">
            <v>0</v>
          </cell>
          <cell r="H558">
            <v>0</v>
          </cell>
        </row>
        <row r="558">
          <cell r="L558">
            <v>0</v>
          </cell>
        </row>
        <row r="559">
          <cell r="D559">
            <v>2080108</v>
          </cell>
          <cell r="E559" t="str">
            <v>      信息化建设</v>
          </cell>
          <cell r="F559">
            <v>0</v>
          </cell>
          <cell r="G559">
            <v>0</v>
          </cell>
          <cell r="H559">
            <v>0</v>
          </cell>
        </row>
        <row r="559">
          <cell r="L559">
            <v>0</v>
          </cell>
        </row>
        <row r="560">
          <cell r="D560">
            <v>2080109</v>
          </cell>
          <cell r="E560" t="str">
            <v>      社会保险经办机构</v>
          </cell>
          <cell r="F560">
            <v>828</v>
          </cell>
          <cell r="G560">
            <v>717</v>
          </cell>
          <cell r="H560">
            <v>911</v>
          </cell>
          <cell r="I560">
            <v>941</v>
          </cell>
          <cell r="J560">
            <v>886</v>
          </cell>
          <cell r="K560">
            <v>830</v>
          </cell>
          <cell r="L560">
            <v>871</v>
          </cell>
        </row>
        <row r="561">
          <cell r="D561">
            <v>2080110</v>
          </cell>
          <cell r="E561" t="str">
            <v>      劳动关系和维权</v>
          </cell>
          <cell r="F561">
            <v>0</v>
          </cell>
          <cell r="G561">
            <v>0</v>
          </cell>
          <cell r="H561">
            <v>0</v>
          </cell>
        </row>
        <row r="561">
          <cell r="L561">
            <v>0</v>
          </cell>
        </row>
        <row r="562">
          <cell r="D562">
            <v>2080111</v>
          </cell>
          <cell r="E562" t="str">
            <v>      公共就业服务和职业技能鉴定机构</v>
          </cell>
          <cell r="F562">
            <v>0</v>
          </cell>
          <cell r="G562">
            <v>0</v>
          </cell>
          <cell r="H562">
            <v>0</v>
          </cell>
        </row>
        <row r="562">
          <cell r="L562">
            <v>0</v>
          </cell>
        </row>
        <row r="563">
          <cell r="D563">
            <v>2080112</v>
          </cell>
          <cell r="E563" t="str">
            <v>      劳动人事争议调解仲裁</v>
          </cell>
          <cell r="F563">
            <v>0</v>
          </cell>
          <cell r="G563">
            <v>0</v>
          </cell>
          <cell r="H563">
            <v>0</v>
          </cell>
        </row>
        <row r="563">
          <cell r="L563">
            <v>0</v>
          </cell>
        </row>
        <row r="564">
          <cell r="D564">
            <v>2080113</v>
          </cell>
          <cell r="E564" t="str">
            <v>      政府特殊津贴</v>
          </cell>
        </row>
        <row r="564">
          <cell r="H564">
            <v>0</v>
          </cell>
        </row>
        <row r="564">
          <cell r="L564">
            <v>0</v>
          </cell>
        </row>
        <row r="565">
          <cell r="D565">
            <v>2080114</v>
          </cell>
          <cell r="E565" t="str">
            <v>      资助留学回国人员</v>
          </cell>
        </row>
        <row r="565">
          <cell r="H565">
            <v>0</v>
          </cell>
        </row>
        <row r="565">
          <cell r="L565">
            <v>0</v>
          </cell>
        </row>
        <row r="566">
          <cell r="D566">
            <v>2080115</v>
          </cell>
          <cell r="E566" t="str">
            <v>      博士后日常经费</v>
          </cell>
        </row>
        <row r="566">
          <cell r="H566">
            <v>0</v>
          </cell>
        </row>
        <row r="566">
          <cell r="L566">
            <v>0</v>
          </cell>
        </row>
        <row r="567">
          <cell r="D567">
            <v>2080116</v>
          </cell>
          <cell r="E567" t="str">
            <v>      引进人才费用</v>
          </cell>
        </row>
        <row r="567">
          <cell r="H567">
            <v>0</v>
          </cell>
        </row>
        <row r="567">
          <cell r="L567">
            <v>0</v>
          </cell>
        </row>
        <row r="568">
          <cell r="D568">
            <v>2080150</v>
          </cell>
          <cell r="E568" t="str">
            <v>      事业运行</v>
          </cell>
        </row>
        <row r="568">
          <cell r="H568">
            <v>0</v>
          </cell>
        </row>
        <row r="568">
          <cell r="L568">
            <v>0</v>
          </cell>
        </row>
        <row r="569">
          <cell r="D569">
            <v>2080199</v>
          </cell>
          <cell r="E569" t="str">
            <v>      其他人力资源和社会保障管理事务支出</v>
          </cell>
          <cell r="F569">
            <v>1359</v>
          </cell>
          <cell r="G569">
            <v>363</v>
          </cell>
          <cell r="H569">
            <v>765</v>
          </cell>
          <cell r="I569">
            <v>537</v>
          </cell>
          <cell r="J569">
            <v>536</v>
          </cell>
          <cell r="K569">
            <v>683</v>
          </cell>
          <cell r="L569">
            <v>535</v>
          </cell>
        </row>
        <row r="570">
          <cell r="D570">
            <v>20802</v>
          </cell>
          <cell r="E570" t="str">
            <v>    民政管理事务</v>
          </cell>
          <cell r="F570">
            <v>792</v>
          </cell>
          <cell r="G570">
            <v>595</v>
          </cell>
          <cell r="H570">
            <v>1113</v>
          </cell>
          <cell r="I570">
            <v>1071</v>
          </cell>
          <cell r="J570">
            <v>978</v>
          </cell>
          <cell r="K570">
            <v>1313</v>
          </cell>
          <cell r="L570">
            <v>893</v>
          </cell>
        </row>
        <row r="571">
          <cell r="D571">
            <v>2080201</v>
          </cell>
          <cell r="E571" t="str">
            <v>      行政运行</v>
          </cell>
          <cell r="F571">
            <v>541</v>
          </cell>
          <cell r="G571">
            <v>0</v>
          </cell>
          <cell r="H571">
            <v>671</v>
          </cell>
        </row>
        <row r="571">
          <cell r="J571">
            <v>705</v>
          </cell>
        </row>
        <row r="571">
          <cell r="L571">
            <v>695</v>
          </cell>
        </row>
        <row r="572">
          <cell r="D572">
            <v>2080202</v>
          </cell>
          <cell r="E572" t="str">
            <v>      一般行政管理事务</v>
          </cell>
          <cell r="F572">
            <v>48</v>
          </cell>
          <cell r="G572">
            <v>0</v>
          </cell>
          <cell r="H572">
            <v>43</v>
          </cell>
        </row>
        <row r="572">
          <cell r="J572">
            <v>41</v>
          </cell>
        </row>
        <row r="572">
          <cell r="L572">
            <v>33</v>
          </cell>
        </row>
        <row r="573">
          <cell r="D573">
            <v>2080203</v>
          </cell>
          <cell r="E573" t="str">
            <v>      机关服务</v>
          </cell>
          <cell r="F573">
            <v>0</v>
          </cell>
          <cell r="G573">
            <v>0</v>
          </cell>
          <cell r="H573">
            <v>0</v>
          </cell>
        </row>
        <row r="573">
          <cell r="L573">
            <v>0</v>
          </cell>
        </row>
        <row r="574">
          <cell r="D574">
            <v>2080206</v>
          </cell>
          <cell r="E574" t="str">
            <v>      社会组织管理</v>
          </cell>
          <cell r="F574">
            <v>4</v>
          </cell>
          <cell r="G574">
            <v>0</v>
          </cell>
          <cell r="H574">
            <v>84</v>
          </cell>
        </row>
        <row r="574">
          <cell r="J574">
            <v>61</v>
          </cell>
        </row>
        <row r="574">
          <cell r="L574">
            <v>8</v>
          </cell>
        </row>
        <row r="575">
          <cell r="D575">
            <v>2080207</v>
          </cell>
          <cell r="E575" t="str">
            <v>      行政区划和地名管理</v>
          </cell>
          <cell r="F575">
            <v>16</v>
          </cell>
          <cell r="G575">
            <v>0</v>
          </cell>
          <cell r="H575">
            <v>60</v>
          </cell>
        </row>
        <row r="575">
          <cell r="J575">
            <v>50</v>
          </cell>
        </row>
        <row r="575">
          <cell r="L575">
            <v>44</v>
          </cell>
        </row>
        <row r="576">
          <cell r="D576">
            <v>2080208</v>
          </cell>
          <cell r="E576" t="str">
            <v>      基层政权建设和社区治理</v>
          </cell>
          <cell r="F576">
            <v>45</v>
          </cell>
          <cell r="G576">
            <v>433</v>
          </cell>
          <cell r="H576">
            <v>33</v>
          </cell>
          <cell r="I576">
            <v>1008</v>
          </cell>
          <cell r="J576">
            <v>33</v>
          </cell>
          <cell r="K576">
            <v>1028</v>
          </cell>
          <cell r="L576">
            <v>33</v>
          </cell>
        </row>
        <row r="577">
          <cell r="D577">
            <v>2080299</v>
          </cell>
          <cell r="E577" t="str">
            <v>      其他民政管理事务支出</v>
          </cell>
          <cell r="F577">
            <v>138</v>
          </cell>
          <cell r="G577">
            <v>162</v>
          </cell>
          <cell r="H577">
            <v>222</v>
          </cell>
          <cell r="I577">
            <v>63</v>
          </cell>
          <cell r="J577">
            <v>87</v>
          </cell>
          <cell r="K577">
            <v>285</v>
          </cell>
          <cell r="L577">
            <v>80</v>
          </cell>
        </row>
        <row r="578">
          <cell r="D578">
            <v>20804</v>
          </cell>
          <cell r="E578" t="str">
            <v>    补充全国社会保障基金</v>
          </cell>
          <cell r="F578">
            <v>0</v>
          </cell>
          <cell r="G578">
            <v>0</v>
          </cell>
          <cell r="H578">
            <v>0</v>
          </cell>
        </row>
        <row r="578">
          <cell r="J578">
            <v>0</v>
          </cell>
          <cell r="K578">
            <v>0</v>
          </cell>
          <cell r="L578">
            <v>0</v>
          </cell>
        </row>
        <row r="579">
          <cell r="D579">
            <v>2080402</v>
          </cell>
          <cell r="E579" t="str">
            <v>      用一般公共预算补充基金</v>
          </cell>
          <cell r="F579">
            <v>0</v>
          </cell>
          <cell r="G579">
            <v>0</v>
          </cell>
        </row>
        <row r="579">
          <cell r="L579">
            <v>0</v>
          </cell>
        </row>
        <row r="580">
          <cell r="D580">
            <v>20805</v>
          </cell>
          <cell r="E580" t="str">
            <v>    行政事业单位养老支出</v>
          </cell>
          <cell r="F580">
            <v>23792</v>
          </cell>
          <cell r="G580">
            <v>2106</v>
          </cell>
          <cell r="H580">
            <v>28615</v>
          </cell>
          <cell r="I580">
            <v>2324</v>
          </cell>
          <cell r="J580">
            <v>49960</v>
          </cell>
          <cell r="K580">
            <v>3770</v>
          </cell>
          <cell r="L580">
            <v>49319</v>
          </cell>
        </row>
        <row r="581">
          <cell r="D581">
            <v>2080501</v>
          </cell>
          <cell r="E581" t="str">
            <v>      行政单位离退休</v>
          </cell>
          <cell r="F581">
            <v>153</v>
          </cell>
          <cell r="G581">
            <v>0</v>
          </cell>
          <cell r="H581">
            <v>76</v>
          </cell>
        </row>
        <row r="581">
          <cell r="J581">
            <v>157</v>
          </cell>
        </row>
        <row r="581">
          <cell r="L581">
            <v>155</v>
          </cell>
        </row>
        <row r="582">
          <cell r="D582">
            <v>2080502</v>
          </cell>
          <cell r="E582" t="str">
            <v>      事业单位离退休</v>
          </cell>
          <cell r="F582">
            <v>68</v>
          </cell>
          <cell r="G582">
            <v>0</v>
          </cell>
          <cell r="H582">
            <v>65</v>
          </cell>
        </row>
        <row r="582">
          <cell r="J582">
            <v>73</v>
          </cell>
        </row>
        <row r="582">
          <cell r="L582">
            <v>32</v>
          </cell>
        </row>
        <row r="583">
          <cell r="D583">
            <v>2080503</v>
          </cell>
          <cell r="E583" t="str">
            <v>      离退休人员管理机构</v>
          </cell>
          <cell r="F583">
            <v>0</v>
          </cell>
          <cell r="G583">
            <v>0</v>
          </cell>
          <cell r="H583">
            <v>0</v>
          </cell>
        </row>
        <row r="583">
          <cell r="L583">
            <v>0</v>
          </cell>
        </row>
        <row r="584">
          <cell r="D584">
            <v>2080505</v>
          </cell>
          <cell r="E584" t="str">
            <v>      机关事业单位基本养老保险缴费支出</v>
          </cell>
          <cell r="F584">
            <v>11136</v>
          </cell>
          <cell r="G584">
            <v>941</v>
          </cell>
          <cell r="H584">
            <v>11961</v>
          </cell>
          <cell r="I584">
            <v>871</v>
          </cell>
          <cell r="J584">
            <v>12091</v>
          </cell>
          <cell r="K584">
            <v>979</v>
          </cell>
          <cell r="L584">
            <v>11593</v>
          </cell>
        </row>
        <row r="585">
          <cell r="D585">
            <v>2080506</v>
          </cell>
          <cell r="E585" t="str">
            <v>      机关事业单位职业年金缴费支出</v>
          </cell>
          <cell r="F585">
            <v>7512</v>
          </cell>
          <cell r="G585">
            <v>640</v>
          </cell>
          <cell r="H585">
            <v>5832</v>
          </cell>
          <cell r="I585">
            <v>489</v>
          </cell>
          <cell r="J585">
            <v>16968</v>
          </cell>
          <cell r="K585">
            <v>1472</v>
          </cell>
          <cell r="L585">
            <v>22566</v>
          </cell>
        </row>
        <row r="586">
          <cell r="D586">
            <v>2080507</v>
          </cell>
          <cell r="E586" t="str">
            <v>      对机关事业单位基本养老保险基金的补助</v>
          </cell>
          <cell r="F586">
            <v>0</v>
          </cell>
          <cell r="G586">
            <v>0</v>
          </cell>
          <cell r="H586">
            <v>0</v>
          </cell>
        </row>
        <row r="586">
          <cell r="L586">
            <v>0</v>
          </cell>
        </row>
        <row r="587">
          <cell r="D587">
            <v>2080508</v>
          </cell>
          <cell r="E587" t="str">
            <v>      对机关事业单位职业年金的补助</v>
          </cell>
        </row>
        <row r="587">
          <cell r="H587">
            <v>0</v>
          </cell>
        </row>
        <row r="587">
          <cell r="J587">
            <v>5829</v>
          </cell>
          <cell r="K587">
            <v>216</v>
          </cell>
          <cell r="L587">
            <v>0</v>
          </cell>
        </row>
        <row r="588">
          <cell r="D588">
            <v>2080599</v>
          </cell>
          <cell r="E588" t="str">
            <v>      其他行政事业单位养老支出</v>
          </cell>
          <cell r="F588">
            <v>4923</v>
          </cell>
          <cell r="G588">
            <v>525</v>
          </cell>
          <cell r="H588">
            <v>10681</v>
          </cell>
          <cell r="I588">
            <v>964</v>
          </cell>
          <cell r="J588">
            <v>14843</v>
          </cell>
          <cell r="K588">
            <v>1103</v>
          </cell>
          <cell r="L588">
            <v>14973</v>
          </cell>
        </row>
        <row r="589">
          <cell r="D589">
            <v>20806</v>
          </cell>
          <cell r="E589" t="str">
            <v>    企业改革补助</v>
          </cell>
          <cell r="F589">
            <v>0</v>
          </cell>
          <cell r="G589">
            <v>0</v>
          </cell>
          <cell r="H589">
            <v>0</v>
          </cell>
        </row>
        <row r="589">
          <cell r="J589">
            <v>0</v>
          </cell>
          <cell r="K589">
            <v>0</v>
          </cell>
          <cell r="L589">
            <v>0</v>
          </cell>
        </row>
        <row r="590">
          <cell r="D590">
            <v>2080601</v>
          </cell>
          <cell r="E590" t="str">
            <v>      企业关闭破产补助</v>
          </cell>
          <cell r="F590">
            <v>0</v>
          </cell>
          <cell r="G590">
            <v>0</v>
          </cell>
        </row>
        <row r="590">
          <cell r="L590">
            <v>0</v>
          </cell>
        </row>
        <row r="591">
          <cell r="D591">
            <v>2080602</v>
          </cell>
          <cell r="E591" t="str">
            <v>      厂办大集体改革补助</v>
          </cell>
          <cell r="F591">
            <v>0</v>
          </cell>
          <cell r="G591">
            <v>0</v>
          </cell>
        </row>
        <row r="591">
          <cell r="L591">
            <v>0</v>
          </cell>
        </row>
        <row r="592">
          <cell r="D592">
            <v>2080699</v>
          </cell>
          <cell r="E592" t="str">
            <v>      其他企业改革发展补助</v>
          </cell>
          <cell r="F592">
            <v>0</v>
          </cell>
          <cell r="G592">
            <v>0</v>
          </cell>
        </row>
        <row r="592">
          <cell r="L592">
            <v>0</v>
          </cell>
        </row>
        <row r="593">
          <cell r="D593">
            <v>20807</v>
          </cell>
          <cell r="E593" t="str">
            <v>    就业补助</v>
          </cell>
          <cell r="F593">
            <v>2981</v>
          </cell>
          <cell r="G593">
            <v>0</v>
          </cell>
          <cell r="H593">
            <v>2981</v>
          </cell>
          <cell r="I593">
            <v>0</v>
          </cell>
          <cell r="J593">
            <v>2534</v>
          </cell>
          <cell r="K593">
            <v>0</v>
          </cell>
          <cell r="L593">
            <v>2534</v>
          </cell>
        </row>
        <row r="594">
          <cell r="D594">
            <v>2080701</v>
          </cell>
          <cell r="E594" t="str">
            <v>      就业创业服务补贴</v>
          </cell>
          <cell r="F594">
            <v>200</v>
          </cell>
          <cell r="G594">
            <v>0</v>
          </cell>
          <cell r="H594">
            <v>200</v>
          </cell>
        </row>
        <row r="594">
          <cell r="J594">
            <v>100</v>
          </cell>
        </row>
        <row r="594">
          <cell r="L594">
            <v>100</v>
          </cell>
        </row>
        <row r="595">
          <cell r="D595">
            <v>2080702</v>
          </cell>
          <cell r="E595" t="str">
            <v>      职业培训补贴</v>
          </cell>
          <cell r="F595">
            <v>0</v>
          </cell>
          <cell r="G595">
            <v>0</v>
          </cell>
          <cell r="H595">
            <v>0</v>
          </cell>
        </row>
        <row r="595">
          <cell r="L595">
            <v>0</v>
          </cell>
        </row>
        <row r="596">
          <cell r="D596">
            <v>2080704</v>
          </cell>
          <cell r="E596" t="str">
            <v>      社会保险补贴</v>
          </cell>
          <cell r="F596">
            <v>1600</v>
          </cell>
          <cell r="G596">
            <v>0</v>
          </cell>
          <cell r="H596">
            <v>1600</v>
          </cell>
        </row>
        <row r="596">
          <cell r="J596">
            <v>1000</v>
          </cell>
        </row>
        <row r="596">
          <cell r="L596">
            <v>1000</v>
          </cell>
        </row>
        <row r="597">
          <cell r="D597">
            <v>2080705</v>
          </cell>
          <cell r="E597" t="str">
            <v>      公益性岗位补贴</v>
          </cell>
          <cell r="F597">
            <v>200</v>
          </cell>
          <cell r="G597">
            <v>0</v>
          </cell>
          <cell r="H597">
            <v>200</v>
          </cell>
        </row>
        <row r="597">
          <cell r="J597">
            <v>600</v>
          </cell>
        </row>
        <row r="597">
          <cell r="L597">
            <v>600</v>
          </cell>
        </row>
        <row r="598">
          <cell r="D598">
            <v>2080709</v>
          </cell>
          <cell r="E598" t="str">
            <v>      职业技能鉴定补贴</v>
          </cell>
          <cell r="F598">
            <v>100</v>
          </cell>
          <cell r="G598">
            <v>0</v>
          </cell>
          <cell r="H598">
            <v>100</v>
          </cell>
        </row>
        <row r="598">
          <cell r="J598">
            <v>50</v>
          </cell>
        </row>
        <row r="598">
          <cell r="L598">
            <v>50</v>
          </cell>
        </row>
        <row r="599">
          <cell r="D599">
            <v>2080711</v>
          </cell>
          <cell r="E599" t="str">
            <v>      就业见习补贴</v>
          </cell>
          <cell r="F599">
            <v>400</v>
          </cell>
          <cell r="G599">
            <v>0</v>
          </cell>
          <cell r="H599">
            <v>400</v>
          </cell>
        </row>
        <row r="599">
          <cell r="J599">
            <v>200</v>
          </cell>
        </row>
        <row r="599">
          <cell r="L599">
            <v>200</v>
          </cell>
        </row>
        <row r="600">
          <cell r="D600">
            <v>2080712</v>
          </cell>
          <cell r="E600" t="str">
            <v>      高技能人才培养补助</v>
          </cell>
          <cell r="F600">
            <v>0</v>
          </cell>
          <cell r="G600">
            <v>0</v>
          </cell>
          <cell r="H600">
            <v>0</v>
          </cell>
        </row>
        <row r="600">
          <cell r="L600">
            <v>0</v>
          </cell>
        </row>
        <row r="601">
          <cell r="D601">
            <v>2080713</v>
          </cell>
          <cell r="E601" t="str">
            <v>      促进创业补贴</v>
          </cell>
          <cell r="F601">
            <v>0</v>
          </cell>
          <cell r="G601">
            <v>0</v>
          </cell>
          <cell r="H601">
            <v>0</v>
          </cell>
        </row>
        <row r="601">
          <cell r="J601">
            <v>20</v>
          </cell>
        </row>
        <row r="601">
          <cell r="L601">
            <v>20</v>
          </cell>
        </row>
        <row r="602">
          <cell r="D602">
            <v>2080799</v>
          </cell>
          <cell r="E602" t="str">
            <v>      其他就业补助支出</v>
          </cell>
          <cell r="F602">
            <v>481</v>
          </cell>
          <cell r="G602">
            <v>0</v>
          </cell>
          <cell r="H602">
            <v>481</v>
          </cell>
        </row>
        <row r="602">
          <cell r="J602">
            <v>564</v>
          </cell>
        </row>
        <row r="602">
          <cell r="L602">
            <v>564</v>
          </cell>
        </row>
        <row r="603">
          <cell r="D603">
            <v>20808</v>
          </cell>
          <cell r="E603" t="str">
            <v>    抚恤</v>
          </cell>
          <cell r="F603">
            <v>7932</v>
          </cell>
          <cell r="G603">
            <v>93</v>
          </cell>
          <cell r="H603">
            <v>7875</v>
          </cell>
          <cell r="I603">
            <v>0</v>
          </cell>
          <cell r="J603">
            <v>9215</v>
          </cell>
          <cell r="K603">
            <v>19</v>
          </cell>
          <cell r="L603">
            <v>6793</v>
          </cell>
        </row>
        <row r="604">
          <cell r="D604">
            <v>2080801</v>
          </cell>
          <cell r="E604" t="str">
            <v>      死亡抚恤</v>
          </cell>
          <cell r="F604">
            <v>1218</v>
          </cell>
          <cell r="G604">
            <v>93</v>
          </cell>
          <cell r="H604">
            <v>580</v>
          </cell>
        </row>
        <row r="604">
          <cell r="J604">
            <v>1282</v>
          </cell>
          <cell r="K604">
            <v>19</v>
          </cell>
          <cell r="L604">
            <v>1281</v>
          </cell>
        </row>
        <row r="605">
          <cell r="D605">
            <v>2080802</v>
          </cell>
          <cell r="E605" t="str">
            <v>      伤残抚恤</v>
          </cell>
          <cell r="F605">
            <v>1435</v>
          </cell>
          <cell r="G605">
            <v>0</v>
          </cell>
          <cell r="H605">
            <v>1691</v>
          </cell>
        </row>
        <row r="605">
          <cell r="J605">
            <v>1913</v>
          </cell>
        </row>
        <row r="605">
          <cell r="L605">
            <v>1586</v>
          </cell>
        </row>
        <row r="606">
          <cell r="D606">
            <v>2080803</v>
          </cell>
          <cell r="E606" t="str">
            <v>      在乡复员、退伍军人生活补助</v>
          </cell>
          <cell r="F606">
            <v>2038</v>
          </cell>
          <cell r="G606">
            <v>0</v>
          </cell>
          <cell r="H606">
            <v>2401</v>
          </cell>
        </row>
        <row r="606">
          <cell r="J606">
            <v>2520</v>
          </cell>
        </row>
        <row r="606">
          <cell r="L606">
            <v>2004</v>
          </cell>
        </row>
        <row r="607">
          <cell r="D607">
            <v>2080804</v>
          </cell>
          <cell r="E607" t="str">
            <v>      优抚事业单位支出</v>
          </cell>
          <cell r="F607">
            <v>20</v>
          </cell>
          <cell r="G607">
            <v>0</v>
          </cell>
        </row>
        <row r="607">
          <cell r="J607">
            <v>10</v>
          </cell>
        </row>
        <row r="607">
          <cell r="L607">
            <v>5</v>
          </cell>
        </row>
        <row r="608">
          <cell r="D608">
            <v>2080805</v>
          </cell>
          <cell r="E608" t="str">
            <v>      义务兵优待</v>
          </cell>
          <cell r="F608">
            <v>1190</v>
          </cell>
          <cell r="G608">
            <v>0</v>
          </cell>
          <cell r="H608">
            <v>73</v>
          </cell>
        </row>
        <row r="608">
          <cell r="J608">
            <v>530</v>
          </cell>
        </row>
        <row r="608">
          <cell r="L608">
            <v>169</v>
          </cell>
        </row>
        <row r="609">
          <cell r="D609">
            <v>2080806</v>
          </cell>
          <cell r="E609" t="str">
            <v>      农村籍退役士兵老年生活补助</v>
          </cell>
          <cell r="F609">
            <v>250</v>
          </cell>
          <cell r="G609">
            <v>0</v>
          </cell>
          <cell r="H609">
            <v>259</v>
          </cell>
        </row>
        <row r="609">
          <cell r="J609">
            <v>305</v>
          </cell>
        </row>
        <row r="609">
          <cell r="L609">
            <v>146</v>
          </cell>
        </row>
        <row r="610">
          <cell r="D610">
            <v>2080899</v>
          </cell>
          <cell r="E610" t="str">
            <v>      其他优抚支出</v>
          </cell>
          <cell r="F610">
            <v>1781</v>
          </cell>
          <cell r="G610">
            <v>0</v>
          </cell>
          <cell r="H610">
            <v>2871</v>
          </cell>
        </row>
        <row r="610">
          <cell r="J610">
            <v>2655</v>
          </cell>
        </row>
        <row r="610">
          <cell r="L610">
            <v>1602</v>
          </cell>
        </row>
        <row r="611">
          <cell r="D611">
            <v>20809</v>
          </cell>
          <cell r="E611" t="str">
            <v>    退役安置</v>
          </cell>
          <cell r="F611">
            <v>2910</v>
          </cell>
          <cell r="G611">
            <v>0</v>
          </cell>
          <cell r="H611">
            <v>2133</v>
          </cell>
        </row>
        <row r="611">
          <cell r="J611">
            <v>1739</v>
          </cell>
          <cell r="K611">
            <v>0</v>
          </cell>
          <cell r="L611">
            <v>1437</v>
          </cell>
        </row>
        <row r="612">
          <cell r="D612">
            <v>2080901</v>
          </cell>
          <cell r="E612" t="str">
            <v>      退役士兵安置</v>
          </cell>
          <cell r="F612">
            <v>1076</v>
          </cell>
          <cell r="G612">
            <v>0</v>
          </cell>
          <cell r="H612">
            <v>1512</v>
          </cell>
        </row>
        <row r="612">
          <cell r="J612">
            <v>854</v>
          </cell>
        </row>
        <row r="612">
          <cell r="L612">
            <v>792</v>
          </cell>
        </row>
        <row r="613">
          <cell r="D613">
            <v>2080902</v>
          </cell>
          <cell r="E613" t="str">
            <v>      军队移交政府的离退休人员安置</v>
          </cell>
          <cell r="F613">
            <v>385</v>
          </cell>
          <cell r="G613">
            <v>0</v>
          </cell>
        </row>
        <row r="613">
          <cell r="J613">
            <v>152</v>
          </cell>
        </row>
        <row r="613">
          <cell r="L613">
            <v>40</v>
          </cell>
        </row>
        <row r="614">
          <cell r="D614">
            <v>2080903</v>
          </cell>
          <cell r="E614" t="str">
            <v>      军队移交政府离退休干部管理机构</v>
          </cell>
          <cell r="F614">
            <v>89</v>
          </cell>
          <cell r="G614">
            <v>0</v>
          </cell>
        </row>
        <row r="614">
          <cell r="J614">
            <v>28</v>
          </cell>
        </row>
        <row r="614">
          <cell r="L614">
            <v>0</v>
          </cell>
        </row>
        <row r="615">
          <cell r="D615">
            <v>2080904</v>
          </cell>
          <cell r="E615" t="str">
            <v>      退役士兵管理教育</v>
          </cell>
          <cell r="F615">
            <v>21</v>
          </cell>
          <cell r="G615">
            <v>0</v>
          </cell>
          <cell r="H615">
            <v>80</v>
          </cell>
        </row>
        <row r="615">
          <cell r="J615">
            <v>80</v>
          </cell>
        </row>
        <row r="615">
          <cell r="L615">
            <v>20</v>
          </cell>
        </row>
        <row r="616">
          <cell r="D616">
            <v>2080905</v>
          </cell>
          <cell r="E616" t="str">
            <v>      军队转业干部安置</v>
          </cell>
          <cell r="F616">
            <v>225</v>
          </cell>
          <cell r="G616">
            <v>0</v>
          </cell>
          <cell r="H616">
            <v>280</v>
          </cell>
        </row>
        <row r="616">
          <cell r="J616">
            <v>371</v>
          </cell>
        </row>
        <row r="616">
          <cell r="L616">
            <v>347</v>
          </cell>
        </row>
        <row r="617">
          <cell r="D617">
            <v>2080999</v>
          </cell>
          <cell r="E617" t="str">
            <v>      其他退役安置支出</v>
          </cell>
          <cell r="F617">
            <v>1114</v>
          </cell>
          <cell r="G617">
            <v>0</v>
          </cell>
          <cell r="H617">
            <v>261</v>
          </cell>
        </row>
        <row r="617">
          <cell r="J617">
            <v>254</v>
          </cell>
        </row>
        <row r="617">
          <cell r="L617">
            <v>238</v>
          </cell>
        </row>
        <row r="618">
          <cell r="D618">
            <v>20810</v>
          </cell>
          <cell r="E618" t="str">
            <v>    社会福利</v>
          </cell>
          <cell r="F618">
            <v>2431</v>
          </cell>
          <cell r="G618">
            <v>209</v>
          </cell>
          <cell r="H618">
            <v>3400</v>
          </cell>
          <cell r="I618">
            <v>94</v>
          </cell>
          <cell r="J618">
            <v>3261</v>
          </cell>
          <cell r="K618">
            <v>34</v>
          </cell>
          <cell r="L618">
            <v>2557</v>
          </cell>
        </row>
        <row r="619">
          <cell r="D619">
            <v>2081001</v>
          </cell>
          <cell r="E619" t="str">
            <v>      儿童福利</v>
          </cell>
          <cell r="F619">
            <v>18</v>
          </cell>
          <cell r="G619">
            <v>0</v>
          </cell>
          <cell r="H619">
            <v>131</v>
          </cell>
        </row>
        <row r="619">
          <cell r="J619">
            <v>71</v>
          </cell>
        </row>
        <row r="619">
          <cell r="L619">
            <v>69</v>
          </cell>
        </row>
        <row r="620">
          <cell r="D620">
            <v>2081002</v>
          </cell>
          <cell r="E620" t="str">
            <v>      老年福利</v>
          </cell>
          <cell r="F620">
            <v>1938</v>
          </cell>
          <cell r="G620">
            <v>194</v>
          </cell>
          <cell r="H620">
            <v>1879</v>
          </cell>
          <cell r="I620">
            <v>79</v>
          </cell>
          <cell r="J620">
            <v>1798</v>
          </cell>
          <cell r="K620">
            <v>34</v>
          </cell>
          <cell r="L620">
            <v>1739</v>
          </cell>
        </row>
        <row r="621">
          <cell r="D621">
            <v>2081003</v>
          </cell>
          <cell r="E621" t="str">
            <v>      康复辅具</v>
          </cell>
          <cell r="F621">
            <v>0</v>
          </cell>
          <cell r="G621">
            <v>0</v>
          </cell>
          <cell r="H621">
            <v>0</v>
          </cell>
        </row>
        <row r="621">
          <cell r="L621">
            <v>0</v>
          </cell>
        </row>
        <row r="622">
          <cell r="D622">
            <v>2081004</v>
          </cell>
          <cell r="E622" t="str">
            <v>      殡葬</v>
          </cell>
          <cell r="F622">
            <v>309</v>
          </cell>
          <cell r="G622">
            <v>0</v>
          </cell>
          <cell r="H622">
            <v>392</v>
          </cell>
        </row>
        <row r="622">
          <cell r="J622">
            <v>417</v>
          </cell>
        </row>
        <row r="622">
          <cell r="L622">
            <v>376</v>
          </cell>
        </row>
        <row r="623">
          <cell r="D623">
            <v>2081005</v>
          </cell>
          <cell r="E623" t="str">
            <v>      社会福利事业单位</v>
          </cell>
          <cell r="F623">
            <v>166</v>
          </cell>
          <cell r="G623">
            <v>0</v>
          </cell>
          <cell r="H623">
            <v>168</v>
          </cell>
        </row>
        <row r="623">
          <cell r="J623">
            <v>181</v>
          </cell>
        </row>
        <row r="623">
          <cell r="L623">
            <v>164</v>
          </cell>
        </row>
        <row r="624">
          <cell r="D624">
            <v>2081006</v>
          </cell>
          <cell r="E624" t="str">
            <v>      养老服务</v>
          </cell>
          <cell r="F624">
            <v>0</v>
          </cell>
          <cell r="G624">
            <v>11</v>
          </cell>
          <cell r="H624">
            <v>830</v>
          </cell>
        </row>
        <row r="624">
          <cell r="J624">
            <v>593</v>
          </cell>
        </row>
        <row r="624">
          <cell r="L624">
            <v>8</v>
          </cell>
        </row>
        <row r="625">
          <cell r="D625">
            <v>2081099</v>
          </cell>
          <cell r="E625" t="str">
            <v>      其他社会福利支出</v>
          </cell>
          <cell r="F625">
            <v>0</v>
          </cell>
          <cell r="G625">
            <v>4</v>
          </cell>
          <cell r="H625">
            <v>0</v>
          </cell>
          <cell r="I625">
            <v>15</v>
          </cell>
          <cell r="J625">
            <v>201</v>
          </cell>
        </row>
        <row r="625">
          <cell r="L625">
            <v>201</v>
          </cell>
        </row>
        <row r="626">
          <cell r="D626">
            <v>20811</v>
          </cell>
          <cell r="E626" t="str">
            <v>    残疾人事业</v>
          </cell>
          <cell r="F626">
            <v>4789</v>
          </cell>
          <cell r="G626">
            <v>8</v>
          </cell>
          <cell r="H626">
            <v>3545</v>
          </cell>
          <cell r="I626">
            <v>50</v>
          </cell>
          <cell r="J626">
            <v>3629</v>
          </cell>
          <cell r="K626">
            <v>35</v>
          </cell>
          <cell r="L626">
            <v>2653</v>
          </cell>
        </row>
        <row r="627">
          <cell r="D627">
            <v>2081101</v>
          </cell>
          <cell r="E627" t="str">
            <v>      行政运行</v>
          </cell>
          <cell r="F627">
            <v>185</v>
          </cell>
          <cell r="G627">
            <v>0</v>
          </cell>
          <cell r="H627">
            <v>229</v>
          </cell>
        </row>
        <row r="627">
          <cell r="J627">
            <v>249</v>
          </cell>
        </row>
        <row r="627">
          <cell r="L627">
            <v>246</v>
          </cell>
        </row>
        <row r="628">
          <cell r="D628">
            <v>2081102</v>
          </cell>
          <cell r="E628" t="str">
            <v>      一般行政管理事务</v>
          </cell>
          <cell r="F628">
            <v>76</v>
          </cell>
          <cell r="G628">
            <v>0</v>
          </cell>
          <cell r="H628">
            <v>82</v>
          </cell>
        </row>
        <row r="628">
          <cell r="J628">
            <v>104</v>
          </cell>
        </row>
        <row r="628">
          <cell r="L628">
            <v>101</v>
          </cell>
        </row>
        <row r="629">
          <cell r="D629">
            <v>2081103</v>
          </cell>
          <cell r="E629" t="str">
            <v>      机关服务</v>
          </cell>
          <cell r="F629">
            <v>0</v>
          </cell>
          <cell r="G629">
            <v>0</v>
          </cell>
          <cell r="H629">
            <v>0</v>
          </cell>
        </row>
        <row r="629">
          <cell r="L629">
            <v>0</v>
          </cell>
        </row>
        <row r="630">
          <cell r="D630">
            <v>2081104</v>
          </cell>
          <cell r="E630" t="str">
            <v>      残疾人康复</v>
          </cell>
          <cell r="F630">
            <v>2185</v>
          </cell>
          <cell r="G630">
            <v>0</v>
          </cell>
          <cell r="H630">
            <v>1548</v>
          </cell>
        </row>
        <row r="630">
          <cell r="J630">
            <v>1628</v>
          </cell>
        </row>
        <row r="630">
          <cell r="L630">
            <v>1112</v>
          </cell>
        </row>
        <row r="631">
          <cell r="D631">
            <v>2081105</v>
          </cell>
          <cell r="E631" t="str">
            <v>      残疾人就业和扶贫</v>
          </cell>
          <cell r="F631">
            <v>540</v>
          </cell>
          <cell r="G631">
            <v>0</v>
          </cell>
          <cell r="H631">
            <v>559</v>
          </cell>
        </row>
        <row r="631">
          <cell r="J631">
            <v>502</v>
          </cell>
        </row>
        <row r="631">
          <cell r="L631">
            <v>154</v>
          </cell>
        </row>
        <row r="632">
          <cell r="D632">
            <v>2081106</v>
          </cell>
          <cell r="E632" t="str">
            <v>      残疾人体育</v>
          </cell>
          <cell r="F632">
            <v>0</v>
          </cell>
          <cell r="G632">
            <v>0</v>
          </cell>
          <cell r="H632">
            <v>0</v>
          </cell>
        </row>
        <row r="632">
          <cell r="L632">
            <v>0</v>
          </cell>
        </row>
        <row r="633">
          <cell r="D633">
            <v>2081107</v>
          </cell>
          <cell r="E633" t="str">
            <v>      残疾人生活和护理补贴</v>
          </cell>
          <cell r="F633">
            <v>546</v>
          </cell>
          <cell r="G633">
            <v>0</v>
          </cell>
          <cell r="H633">
            <v>820</v>
          </cell>
        </row>
        <row r="633">
          <cell r="J633">
            <v>840</v>
          </cell>
        </row>
        <row r="633">
          <cell r="L633">
            <v>780</v>
          </cell>
        </row>
        <row r="634">
          <cell r="D634">
            <v>2081199</v>
          </cell>
          <cell r="E634" t="str">
            <v>      其他残疾人事业支出</v>
          </cell>
          <cell r="F634">
            <v>1257</v>
          </cell>
          <cell r="G634">
            <v>8</v>
          </cell>
          <cell r="H634">
            <v>307</v>
          </cell>
          <cell r="I634">
            <v>50</v>
          </cell>
          <cell r="J634">
            <v>307</v>
          </cell>
          <cell r="K634">
            <v>35</v>
          </cell>
          <cell r="L634">
            <v>260</v>
          </cell>
        </row>
        <row r="635">
          <cell r="D635">
            <v>20816</v>
          </cell>
          <cell r="E635" t="str">
            <v>    红十字事业</v>
          </cell>
          <cell r="F635">
            <v>153</v>
          </cell>
          <cell r="G635">
            <v>0</v>
          </cell>
          <cell r="H635">
            <v>204</v>
          </cell>
        </row>
        <row r="635">
          <cell r="J635">
            <v>218</v>
          </cell>
          <cell r="K635">
            <v>0</v>
          </cell>
          <cell r="L635">
            <v>212</v>
          </cell>
        </row>
        <row r="636">
          <cell r="D636">
            <v>2081601</v>
          </cell>
          <cell r="E636" t="str">
            <v>      行政运行</v>
          </cell>
          <cell r="F636">
            <v>129</v>
          </cell>
          <cell r="G636">
            <v>0</v>
          </cell>
          <cell r="H636">
            <v>164</v>
          </cell>
        </row>
        <row r="636">
          <cell r="J636">
            <v>176</v>
          </cell>
        </row>
        <row r="636">
          <cell r="L636">
            <v>178</v>
          </cell>
        </row>
        <row r="637">
          <cell r="D637">
            <v>2081602</v>
          </cell>
          <cell r="E637" t="str">
            <v>      一般行政管理事务</v>
          </cell>
          <cell r="F637">
            <v>0</v>
          </cell>
          <cell r="G637">
            <v>0</v>
          </cell>
        </row>
        <row r="637">
          <cell r="L637">
            <v>0</v>
          </cell>
        </row>
        <row r="638">
          <cell r="D638">
            <v>2081603</v>
          </cell>
          <cell r="E638" t="str">
            <v>      机关服务</v>
          </cell>
          <cell r="F638">
            <v>0</v>
          </cell>
          <cell r="G638">
            <v>0</v>
          </cell>
          <cell r="H638">
            <v>0</v>
          </cell>
        </row>
        <row r="638">
          <cell r="L638">
            <v>0</v>
          </cell>
        </row>
        <row r="639">
          <cell r="D639">
            <v>2081699</v>
          </cell>
          <cell r="E639" t="str">
            <v>      其他红十字事业支出</v>
          </cell>
          <cell r="F639">
            <v>24</v>
          </cell>
          <cell r="G639">
            <v>0</v>
          </cell>
          <cell r="H639">
            <v>40</v>
          </cell>
        </row>
        <row r="639">
          <cell r="J639">
            <v>42</v>
          </cell>
        </row>
        <row r="639">
          <cell r="L639">
            <v>34</v>
          </cell>
        </row>
        <row r="640">
          <cell r="D640">
            <v>20819</v>
          </cell>
          <cell r="E640" t="str">
            <v>    最低生活保障</v>
          </cell>
          <cell r="F640">
            <v>3097</v>
          </cell>
          <cell r="G640">
            <v>0</v>
          </cell>
          <cell r="H640">
            <v>5380</v>
          </cell>
        </row>
        <row r="640">
          <cell r="J640">
            <v>4751</v>
          </cell>
          <cell r="K640">
            <v>0</v>
          </cell>
          <cell r="L640">
            <v>4285</v>
          </cell>
        </row>
        <row r="641">
          <cell r="D641">
            <v>2081901</v>
          </cell>
          <cell r="E641" t="str">
            <v>      城市最低生活保障金支出</v>
          </cell>
          <cell r="F641">
            <v>998</v>
          </cell>
          <cell r="G641">
            <v>0</v>
          </cell>
          <cell r="H641">
            <v>1850</v>
          </cell>
        </row>
        <row r="641">
          <cell r="J641">
            <v>1590</v>
          </cell>
        </row>
        <row r="641">
          <cell r="L641">
            <v>1402</v>
          </cell>
        </row>
        <row r="642">
          <cell r="D642">
            <v>2081902</v>
          </cell>
          <cell r="E642" t="str">
            <v>      农村最低生活保障金支出</v>
          </cell>
          <cell r="F642">
            <v>2099</v>
          </cell>
          <cell r="G642">
            <v>0</v>
          </cell>
          <cell r="H642">
            <v>3530</v>
          </cell>
        </row>
        <row r="642">
          <cell r="J642">
            <v>3161</v>
          </cell>
        </row>
        <row r="642">
          <cell r="L642">
            <v>2883</v>
          </cell>
        </row>
        <row r="643">
          <cell r="D643">
            <v>20820</v>
          </cell>
          <cell r="E643" t="str">
            <v>    临时救助</v>
          </cell>
          <cell r="F643">
            <v>511</v>
          </cell>
          <cell r="G643">
            <v>5</v>
          </cell>
          <cell r="H643">
            <v>816</v>
          </cell>
          <cell r="I643">
            <v>5</v>
          </cell>
          <cell r="J643">
            <v>615</v>
          </cell>
          <cell r="K643">
            <v>5</v>
          </cell>
          <cell r="L643">
            <v>386</v>
          </cell>
        </row>
        <row r="644">
          <cell r="D644">
            <v>2082001</v>
          </cell>
          <cell r="E644" t="str">
            <v>      临时救助支出</v>
          </cell>
          <cell r="F644">
            <v>402</v>
          </cell>
          <cell r="G644">
            <v>5</v>
          </cell>
          <cell r="H644">
            <v>750</v>
          </cell>
          <cell r="I644">
            <v>5</v>
          </cell>
          <cell r="J644">
            <v>599</v>
          </cell>
          <cell r="K644">
            <v>5</v>
          </cell>
          <cell r="L644">
            <v>374</v>
          </cell>
        </row>
        <row r="645">
          <cell r="D645">
            <v>2082002</v>
          </cell>
          <cell r="E645" t="str">
            <v>      流浪乞讨人员救助支出</v>
          </cell>
          <cell r="F645">
            <v>109</v>
          </cell>
          <cell r="G645">
            <v>0</v>
          </cell>
          <cell r="H645">
            <v>66</v>
          </cell>
        </row>
        <row r="645">
          <cell r="J645">
            <v>16</v>
          </cell>
        </row>
        <row r="645">
          <cell r="L645">
            <v>12</v>
          </cell>
        </row>
        <row r="646">
          <cell r="D646">
            <v>20821</v>
          </cell>
          <cell r="E646" t="str">
            <v>    特困人员救助供养</v>
          </cell>
          <cell r="F646">
            <v>3862</v>
          </cell>
          <cell r="G646">
            <v>11</v>
          </cell>
          <cell r="H646">
            <v>6200</v>
          </cell>
          <cell r="I646">
            <v>15</v>
          </cell>
          <cell r="J646">
            <v>5824</v>
          </cell>
          <cell r="K646">
            <v>15</v>
          </cell>
          <cell r="L646">
            <v>5690</v>
          </cell>
        </row>
        <row r="647">
          <cell r="D647">
            <v>2082101</v>
          </cell>
          <cell r="E647" t="str">
            <v>      城市特困人员救助供养支出</v>
          </cell>
          <cell r="F647">
            <v>911</v>
          </cell>
          <cell r="G647">
            <v>0</v>
          </cell>
          <cell r="H647">
            <v>2000</v>
          </cell>
        </row>
        <row r="647">
          <cell r="J647">
            <v>1790</v>
          </cell>
        </row>
        <row r="647">
          <cell r="L647">
            <v>1681</v>
          </cell>
        </row>
        <row r="648">
          <cell r="D648">
            <v>2082102</v>
          </cell>
          <cell r="E648" t="str">
            <v>      农村特困人员救助供养支出</v>
          </cell>
          <cell r="F648">
            <v>2951</v>
          </cell>
          <cell r="G648">
            <v>11</v>
          </cell>
          <cell r="H648">
            <v>4200</v>
          </cell>
          <cell r="I648">
            <v>15</v>
          </cell>
          <cell r="J648">
            <v>4034</v>
          </cell>
          <cell r="K648">
            <v>15</v>
          </cell>
          <cell r="L648">
            <v>4009</v>
          </cell>
        </row>
        <row r="649">
          <cell r="D649">
            <v>20824</v>
          </cell>
          <cell r="E649" t="str">
            <v>    补充道路交通事故社会救助基金</v>
          </cell>
          <cell r="F649">
            <v>0</v>
          </cell>
          <cell r="G649">
            <v>0</v>
          </cell>
          <cell r="H649">
            <v>0</v>
          </cell>
        </row>
        <row r="649">
          <cell r="J649">
            <v>0</v>
          </cell>
          <cell r="K649">
            <v>0</v>
          </cell>
          <cell r="L649">
            <v>0</v>
          </cell>
        </row>
        <row r="650">
          <cell r="D650">
            <v>2082401</v>
          </cell>
          <cell r="E650" t="str">
            <v>      交强险增值税补助基金支出</v>
          </cell>
          <cell r="F650">
            <v>0</v>
          </cell>
          <cell r="G650">
            <v>0</v>
          </cell>
        </row>
        <row r="650">
          <cell r="L650">
            <v>0</v>
          </cell>
        </row>
        <row r="651">
          <cell r="D651">
            <v>2082402</v>
          </cell>
          <cell r="E651" t="str">
            <v>      交强险罚款收入补助基金支出</v>
          </cell>
          <cell r="F651">
            <v>0</v>
          </cell>
          <cell r="G651">
            <v>0</v>
          </cell>
        </row>
        <row r="651">
          <cell r="L651">
            <v>0</v>
          </cell>
        </row>
        <row r="652">
          <cell r="D652">
            <v>20825</v>
          </cell>
          <cell r="E652" t="str">
            <v>    其他生活救助</v>
          </cell>
          <cell r="F652">
            <v>234</v>
          </cell>
          <cell r="G652">
            <v>58</v>
          </cell>
          <cell r="H652">
            <v>485</v>
          </cell>
          <cell r="I652">
            <v>141</v>
          </cell>
          <cell r="J652">
            <v>505</v>
          </cell>
          <cell r="K652">
            <v>186</v>
          </cell>
          <cell r="L652">
            <v>431</v>
          </cell>
        </row>
        <row r="653">
          <cell r="D653">
            <v>2082501</v>
          </cell>
          <cell r="E653" t="str">
            <v>      其他城市生活救助</v>
          </cell>
          <cell r="F653">
            <v>106</v>
          </cell>
          <cell r="G653">
            <v>7</v>
          </cell>
          <cell r="H653">
            <v>191</v>
          </cell>
          <cell r="I653">
            <v>10</v>
          </cell>
          <cell r="J653">
            <v>197</v>
          </cell>
          <cell r="K653">
            <v>10</v>
          </cell>
          <cell r="L653">
            <v>122</v>
          </cell>
        </row>
        <row r="654">
          <cell r="D654">
            <v>2082502</v>
          </cell>
          <cell r="E654" t="str">
            <v>      其他农村生活救助</v>
          </cell>
          <cell r="F654">
            <v>128</v>
          </cell>
          <cell r="G654">
            <v>51</v>
          </cell>
          <cell r="H654">
            <v>294</v>
          </cell>
          <cell r="I654">
            <v>131</v>
          </cell>
          <cell r="J654">
            <v>308</v>
          </cell>
          <cell r="K654">
            <v>176</v>
          </cell>
          <cell r="L654">
            <v>309</v>
          </cell>
        </row>
        <row r="655">
          <cell r="D655">
            <v>20826</v>
          </cell>
          <cell r="E655" t="str">
            <v>    财政对基本养老保险基金的补助</v>
          </cell>
          <cell r="F655">
            <v>0</v>
          </cell>
          <cell r="G655">
            <v>0</v>
          </cell>
          <cell r="H655">
            <v>0</v>
          </cell>
        </row>
        <row r="655">
          <cell r="J655">
            <v>0</v>
          </cell>
          <cell r="K655">
            <v>0</v>
          </cell>
          <cell r="L655">
            <v>0</v>
          </cell>
        </row>
        <row r="656">
          <cell r="D656">
            <v>2082601</v>
          </cell>
          <cell r="E656" t="str">
            <v>      财政对企业职工基本养老保险基金的补助</v>
          </cell>
          <cell r="F656">
            <v>0</v>
          </cell>
          <cell r="G656">
            <v>0</v>
          </cell>
        </row>
        <row r="656">
          <cell r="L656">
            <v>0</v>
          </cell>
        </row>
        <row r="657">
          <cell r="D657">
            <v>2082602</v>
          </cell>
          <cell r="E657" t="str">
            <v>      财政对城乡居民基本养老保险基金的补助</v>
          </cell>
          <cell r="F657">
            <v>0</v>
          </cell>
          <cell r="G657">
            <v>0</v>
          </cell>
        </row>
        <row r="657">
          <cell r="L657">
            <v>0</v>
          </cell>
        </row>
        <row r="658">
          <cell r="D658">
            <v>2082699</v>
          </cell>
          <cell r="E658" t="str">
            <v>      财政对其他基本养老保险基金的补助</v>
          </cell>
          <cell r="F658">
            <v>0</v>
          </cell>
          <cell r="G658">
            <v>0</v>
          </cell>
        </row>
        <row r="658">
          <cell r="L658">
            <v>0</v>
          </cell>
        </row>
        <row r="659">
          <cell r="D659">
            <v>20827</v>
          </cell>
          <cell r="E659" t="str">
            <v>    财政对其他社会保险基金的补助</v>
          </cell>
          <cell r="F659">
            <v>0</v>
          </cell>
          <cell r="G659">
            <v>0</v>
          </cell>
          <cell r="H659">
            <v>0</v>
          </cell>
        </row>
        <row r="659">
          <cell r="J659">
            <v>0</v>
          </cell>
          <cell r="K659">
            <v>0</v>
          </cell>
          <cell r="L659">
            <v>0</v>
          </cell>
        </row>
        <row r="660">
          <cell r="D660">
            <v>2082701</v>
          </cell>
          <cell r="E660" t="str">
            <v>      财政对失业保险基金的补助</v>
          </cell>
          <cell r="F660">
            <v>0</v>
          </cell>
          <cell r="G660">
            <v>0</v>
          </cell>
        </row>
        <row r="660">
          <cell r="L660">
            <v>0</v>
          </cell>
        </row>
        <row r="661">
          <cell r="D661">
            <v>2082702</v>
          </cell>
          <cell r="E661" t="str">
            <v>      财政对工伤保险基金的补助</v>
          </cell>
          <cell r="F661">
            <v>0</v>
          </cell>
          <cell r="G661">
            <v>0</v>
          </cell>
        </row>
        <row r="661">
          <cell r="L661">
            <v>0</v>
          </cell>
        </row>
        <row r="662">
          <cell r="D662">
            <v>2082799</v>
          </cell>
          <cell r="E662" t="str">
            <v>      其他财政对社会保险基金的补助</v>
          </cell>
          <cell r="F662">
            <v>0</v>
          </cell>
          <cell r="G662">
            <v>0</v>
          </cell>
        </row>
        <row r="662">
          <cell r="L662">
            <v>0</v>
          </cell>
        </row>
        <row r="663">
          <cell r="D663">
            <v>20828</v>
          </cell>
          <cell r="E663" t="str">
            <v>    退役军人管理事务</v>
          </cell>
          <cell r="F663">
            <v>560</v>
          </cell>
          <cell r="G663">
            <v>180</v>
          </cell>
          <cell r="H663">
            <v>902</v>
          </cell>
          <cell r="I663">
            <v>316</v>
          </cell>
          <cell r="J663">
            <v>878</v>
          </cell>
          <cell r="K663">
            <v>325</v>
          </cell>
          <cell r="L663">
            <v>681</v>
          </cell>
        </row>
        <row r="664">
          <cell r="D664">
            <v>2082801</v>
          </cell>
          <cell r="E664" t="str">
            <v>      行政运行</v>
          </cell>
          <cell r="F664">
            <v>304</v>
          </cell>
          <cell r="G664">
            <v>0</v>
          </cell>
          <cell r="H664">
            <v>379</v>
          </cell>
        </row>
        <row r="664">
          <cell r="J664">
            <v>423</v>
          </cell>
        </row>
        <row r="664">
          <cell r="L664">
            <v>408</v>
          </cell>
        </row>
        <row r="665">
          <cell r="D665">
            <v>2082802</v>
          </cell>
          <cell r="E665" t="str">
            <v>      一般行政管理事务</v>
          </cell>
          <cell r="F665">
            <v>17</v>
          </cell>
          <cell r="G665">
            <v>0</v>
          </cell>
          <cell r="H665">
            <v>39</v>
          </cell>
        </row>
        <row r="665">
          <cell r="J665">
            <v>24</v>
          </cell>
        </row>
        <row r="665">
          <cell r="L665">
            <v>19</v>
          </cell>
        </row>
        <row r="666">
          <cell r="D666">
            <v>2082803</v>
          </cell>
          <cell r="E666" t="str">
            <v>      机关服务</v>
          </cell>
          <cell r="F666">
            <v>0</v>
          </cell>
          <cell r="G666">
            <v>0</v>
          </cell>
          <cell r="H666">
            <v>0</v>
          </cell>
        </row>
        <row r="666">
          <cell r="L666">
            <v>0</v>
          </cell>
        </row>
        <row r="667">
          <cell r="D667">
            <v>2082804</v>
          </cell>
          <cell r="E667" t="str">
            <v>      拥军优属</v>
          </cell>
          <cell r="F667">
            <v>84</v>
          </cell>
          <cell r="G667">
            <v>3</v>
          </cell>
          <cell r="H667">
            <v>74</v>
          </cell>
          <cell r="I667">
            <v>5</v>
          </cell>
          <cell r="J667">
            <v>90</v>
          </cell>
          <cell r="K667">
            <v>5</v>
          </cell>
          <cell r="L667">
            <v>59</v>
          </cell>
        </row>
        <row r="668">
          <cell r="D668">
            <v>2082805</v>
          </cell>
          <cell r="E668" t="str">
            <v>      部队供应</v>
          </cell>
          <cell r="F668">
            <v>0</v>
          </cell>
          <cell r="G668">
            <v>0</v>
          </cell>
          <cell r="H668">
            <v>0</v>
          </cell>
        </row>
        <row r="668">
          <cell r="L668">
            <v>0</v>
          </cell>
        </row>
        <row r="669">
          <cell r="D669">
            <v>2082850</v>
          </cell>
          <cell r="E669" t="str">
            <v>      事业运行</v>
          </cell>
          <cell r="F669">
            <v>92</v>
          </cell>
          <cell r="G669">
            <v>172</v>
          </cell>
          <cell r="H669">
            <v>118</v>
          </cell>
          <cell r="I669">
            <v>306</v>
          </cell>
          <cell r="J669">
            <v>124</v>
          </cell>
          <cell r="K669">
            <v>318</v>
          </cell>
          <cell r="L669">
            <v>123</v>
          </cell>
        </row>
        <row r="670">
          <cell r="D670">
            <v>2082899</v>
          </cell>
          <cell r="E670" t="str">
            <v>      其他退役军人事务管理支出</v>
          </cell>
          <cell r="F670">
            <v>63</v>
          </cell>
          <cell r="G670">
            <v>5</v>
          </cell>
          <cell r="H670">
            <v>292</v>
          </cell>
          <cell r="I670">
            <v>5</v>
          </cell>
          <cell r="J670">
            <v>217</v>
          </cell>
          <cell r="K670">
            <v>2</v>
          </cell>
          <cell r="L670">
            <v>72</v>
          </cell>
        </row>
        <row r="671">
          <cell r="D671">
            <v>20830</v>
          </cell>
          <cell r="E671" t="str">
            <v>    财政代缴社会保险费支出</v>
          </cell>
          <cell r="F671">
            <v>0</v>
          </cell>
          <cell r="G671">
            <v>0</v>
          </cell>
          <cell r="H671">
            <v>0</v>
          </cell>
        </row>
        <row r="671">
          <cell r="J671">
            <v>0</v>
          </cell>
          <cell r="K671">
            <v>0</v>
          </cell>
          <cell r="L671">
            <v>0</v>
          </cell>
        </row>
        <row r="672">
          <cell r="D672">
            <v>2083001</v>
          </cell>
          <cell r="E672" t="str">
            <v>      财政代缴城乡居民基本养老保险费支出</v>
          </cell>
          <cell r="F672">
            <v>0</v>
          </cell>
          <cell r="G672">
            <v>0</v>
          </cell>
        </row>
        <row r="672">
          <cell r="L672">
            <v>0</v>
          </cell>
        </row>
        <row r="673">
          <cell r="D673">
            <v>2083099</v>
          </cell>
          <cell r="E673" t="str">
            <v>      财政代缴其他社会保险费支出</v>
          </cell>
          <cell r="F673">
            <v>0</v>
          </cell>
          <cell r="G673">
            <v>0</v>
          </cell>
        </row>
        <row r="673">
          <cell r="L673">
            <v>0</v>
          </cell>
        </row>
        <row r="674">
          <cell r="D674">
            <v>20899</v>
          </cell>
          <cell r="E674" t="str">
            <v>    其他社会保障和就业支出</v>
          </cell>
          <cell r="F674">
            <v>3504</v>
          </cell>
          <cell r="G674">
            <v>236</v>
          </cell>
          <cell r="H674">
            <v>251</v>
          </cell>
          <cell r="I674">
            <v>176</v>
          </cell>
          <cell r="J674">
            <v>2810</v>
          </cell>
          <cell r="K674">
            <v>302</v>
          </cell>
          <cell r="L674">
            <v>590</v>
          </cell>
        </row>
        <row r="675">
          <cell r="D675">
            <v>2089999</v>
          </cell>
          <cell r="E675" t="str">
            <v>      其他社会保障和就业支出</v>
          </cell>
          <cell r="F675">
            <v>3504</v>
          </cell>
          <cell r="G675">
            <v>236</v>
          </cell>
          <cell r="H675">
            <v>251</v>
          </cell>
          <cell r="I675">
            <v>176</v>
          </cell>
          <cell r="J675">
            <v>2810</v>
          </cell>
          <cell r="K675">
            <v>302</v>
          </cell>
          <cell r="L675">
            <v>590</v>
          </cell>
        </row>
        <row r="676">
          <cell r="D676">
            <v>210</v>
          </cell>
          <cell r="E676" t="str">
            <v>  卫生健康支出</v>
          </cell>
          <cell r="F676">
            <v>86443</v>
          </cell>
          <cell r="G676">
            <v>3007</v>
          </cell>
          <cell r="H676">
            <v>86645</v>
          </cell>
          <cell r="I676">
            <v>1867</v>
          </cell>
          <cell r="J676">
            <v>64412</v>
          </cell>
          <cell r="K676">
            <v>2042</v>
          </cell>
          <cell r="L676">
            <v>53161</v>
          </cell>
        </row>
        <row r="677">
          <cell r="D677">
            <v>21001</v>
          </cell>
          <cell r="E677" t="str">
            <v>    卫生健康管理事务</v>
          </cell>
          <cell r="F677">
            <v>1348</v>
          </cell>
          <cell r="G677">
            <v>0</v>
          </cell>
          <cell r="H677">
            <v>1316</v>
          </cell>
          <cell r="I677">
            <v>3</v>
          </cell>
          <cell r="J677">
            <v>2716</v>
          </cell>
          <cell r="K677">
            <v>0</v>
          </cell>
          <cell r="L677">
            <v>2283</v>
          </cell>
        </row>
        <row r="678">
          <cell r="D678">
            <v>2100101</v>
          </cell>
          <cell r="E678" t="str">
            <v>      行政运行</v>
          </cell>
          <cell r="F678">
            <v>670</v>
          </cell>
          <cell r="G678">
            <v>0</v>
          </cell>
          <cell r="H678">
            <v>787</v>
          </cell>
        </row>
        <row r="678">
          <cell r="J678">
            <v>844</v>
          </cell>
        </row>
        <row r="678">
          <cell r="L678">
            <v>839</v>
          </cell>
        </row>
        <row r="679">
          <cell r="D679">
            <v>2100102</v>
          </cell>
          <cell r="E679" t="str">
            <v>      一般行政管理事务</v>
          </cell>
          <cell r="F679">
            <v>379</v>
          </cell>
          <cell r="G679">
            <v>0</v>
          </cell>
          <cell r="H679">
            <v>377</v>
          </cell>
        </row>
        <row r="679">
          <cell r="J679">
            <v>312</v>
          </cell>
        </row>
        <row r="679">
          <cell r="L679">
            <v>257</v>
          </cell>
        </row>
        <row r="680">
          <cell r="D680">
            <v>2100103</v>
          </cell>
          <cell r="E680" t="str">
            <v>      机关服务</v>
          </cell>
          <cell r="F680">
            <v>0</v>
          </cell>
          <cell r="G680">
            <v>0</v>
          </cell>
          <cell r="H680">
            <v>0</v>
          </cell>
        </row>
        <row r="680">
          <cell r="L680">
            <v>0</v>
          </cell>
        </row>
        <row r="681">
          <cell r="D681">
            <v>2100199</v>
          </cell>
          <cell r="E681" t="str">
            <v>      其他卫生健康管理事务支出</v>
          </cell>
          <cell r="F681">
            <v>299</v>
          </cell>
          <cell r="G681">
            <v>0</v>
          </cell>
          <cell r="H681">
            <v>152</v>
          </cell>
          <cell r="I681">
            <v>3</v>
          </cell>
          <cell r="J681">
            <v>1560</v>
          </cell>
        </row>
        <row r="681">
          <cell r="L681">
            <v>1187</v>
          </cell>
        </row>
        <row r="682">
          <cell r="D682">
            <v>21002</v>
          </cell>
          <cell r="E682" t="str">
            <v>    公立医院</v>
          </cell>
          <cell r="F682">
            <v>7408</v>
          </cell>
          <cell r="G682">
            <v>0</v>
          </cell>
          <cell r="H682">
            <v>9876</v>
          </cell>
        </row>
        <row r="682">
          <cell r="J682">
            <v>7513</v>
          </cell>
          <cell r="K682">
            <v>0</v>
          </cell>
          <cell r="L682">
            <v>3404</v>
          </cell>
        </row>
        <row r="683">
          <cell r="D683">
            <v>2100201</v>
          </cell>
          <cell r="E683" t="str">
            <v>      综合医院</v>
          </cell>
          <cell r="F683">
            <v>5328</v>
          </cell>
          <cell r="G683">
            <v>0</v>
          </cell>
          <cell r="H683">
            <v>3836</v>
          </cell>
        </row>
        <row r="683">
          <cell r="J683">
            <v>6870</v>
          </cell>
        </row>
        <row r="683">
          <cell r="L683">
            <v>2761</v>
          </cell>
        </row>
        <row r="684">
          <cell r="D684">
            <v>2100202</v>
          </cell>
          <cell r="E684" t="str">
            <v>      中医(民族)医院</v>
          </cell>
          <cell r="F684">
            <v>1766</v>
          </cell>
          <cell r="G684">
            <v>0</v>
          </cell>
          <cell r="H684">
            <v>1726</v>
          </cell>
        </row>
        <row r="684">
          <cell r="J684">
            <v>105</v>
          </cell>
        </row>
        <row r="684">
          <cell r="L684">
            <v>105</v>
          </cell>
        </row>
        <row r="685">
          <cell r="D685">
            <v>2100203</v>
          </cell>
          <cell r="E685" t="str">
            <v>      传染病医院</v>
          </cell>
          <cell r="F685">
            <v>0</v>
          </cell>
          <cell r="G685">
            <v>0</v>
          </cell>
          <cell r="H685">
            <v>0</v>
          </cell>
        </row>
        <row r="685">
          <cell r="L685">
            <v>0</v>
          </cell>
        </row>
        <row r="686">
          <cell r="D686">
            <v>2100204</v>
          </cell>
          <cell r="E686" t="str">
            <v>      职业病防治医院</v>
          </cell>
          <cell r="F686">
            <v>0</v>
          </cell>
          <cell r="G686">
            <v>0</v>
          </cell>
          <cell r="H686">
            <v>0</v>
          </cell>
        </row>
        <row r="686">
          <cell r="L686">
            <v>0</v>
          </cell>
        </row>
        <row r="687">
          <cell r="D687">
            <v>2100205</v>
          </cell>
          <cell r="E687" t="str">
            <v>      精神病医院</v>
          </cell>
          <cell r="F687">
            <v>0</v>
          </cell>
          <cell r="G687">
            <v>0</v>
          </cell>
          <cell r="H687">
            <v>0</v>
          </cell>
        </row>
        <row r="687">
          <cell r="L687">
            <v>0</v>
          </cell>
        </row>
        <row r="688">
          <cell r="D688">
            <v>2100206</v>
          </cell>
          <cell r="E688" t="str">
            <v>      妇幼保健医院</v>
          </cell>
          <cell r="F688">
            <v>314</v>
          </cell>
          <cell r="G688">
            <v>0</v>
          </cell>
          <cell r="H688">
            <v>4314</v>
          </cell>
        </row>
        <row r="688">
          <cell r="J688">
            <v>539</v>
          </cell>
        </row>
        <row r="688">
          <cell r="L688">
            <v>538</v>
          </cell>
        </row>
        <row r="689">
          <cell r="D689">
            <v>2100207</v>
          </cell>
          <cell r="E689" t="str">
            <v>      儿童医院</v>
          </cell>
          <cell r="F689">
            <v>0</v>
          </cell>
          <cell r="G689">
            <v>0</v>
          </cell>
          <cell r="H689">
            <v>0</v>
          </cell>
        </row>
        <row r="689">
          <cell r="L689">
            <v>0</v>
          </cell>
        </row>
        <row r="690">
          <cell r="D690">
            <v>2100208</v>
          </cell>
          <cell r="E690" t="str">
            <v>      其他专科医院</v>
          </cell>
          <cell r="F690">
            <v>0</v>
          </cell>
          <cell r="G690">
            <v>0</v>
          </cell>
          <cell r="H690">
            <v>0</v>
          </cell>
        </row>
        <row r="690">
          <cell r="L690">
            <v>0</v>
          </cell>
        </row>
        <row r="691">
          <cell r="D691">
            <v>2100209</v>
          </cell>
          <cell r="E691" t="str">
            <v>      福利医院</v>
          </cell>
          <cell r="F691">
            <v>0</v>
          </cell>
          <cell r="G691">
            <v>0</v>
          </cell>
          <cell r="H691">
            <v>0</v>
          </cell>
        </row>
        <row r="691">
          <cell r="L691">
            <v>0</v>
          </cell>
        </row>
        <row r="692">
          <cell r="D692">
            <v>2100210</v>
          </cell>
          <cell r="E692" t="str">
            <v>      行业医院</v>
          </cell>
          <cell r="F692">
            <v>0</v>
          </cell>
          <cell r="G692">
            <v>0</v>
          </cell>
          <cell r="H692">
            <v>0</v>
          </cell>
        </row>
        <row r="692">
          <cell r="L692">
            <v>0</v>
          </cell>
        </row>
        <row r="693">
          <cell r="D693">
            <v>2100211</v>
          </cell>
          <cell r="E693" t="str">
            <v>      处理医疗欠费</v>
          </cell>
          <cell r="F693">
            <v>0</v>
          </cell>
          <cell r="G693">
            <v>0</v>
          </cell>
          <cell r="H693">
            <v>0</v>
          </cell>
        </row>
        <row r="693">
          <cell r="L693">
            <v>0</v>
          </cell>
        </row>
        <row r="694">
          <cell r="D694">
            <v>2100212</v>
          </cell>
          <cell r="E694" t="str">
            <v>      康复医院</v>
          </cell>
          <cell r="F694">
            <v>0</v>
          </cell>
          <cell r="G694">
            <v>0</v>
          </cell>
          <cell r="H694">
            <v>0</v>
          </cell>
        </row>
        <row r="694">
          <cell r="L694">
            <v>0</v>
          </cell>
        </row>
        <row r="695">
          <cell r="D695">
            <v>2100299</v>
          </cell>
          <cell r="E695" t="str">
            <v>      其他公立医院支出</v>
          </cell>
          <cell r="F695">
            <v>0</v>
          </cell>
          <cell r="G695">
            <v>0</v>
          </cell>
          <cell r="H695">
            <v>0</v>
          </cell>
        </row>
        <row r="695">
          <cell r="L695">
            <v>0</v>
          </cell>
        </row>
        <row r="696">
          <cell r="D696">
            <v>21003</v>
          </cell>
          <cell r="E696" t="str">
            <v>    基层医疗卫生机构</v>
          </cell>
          <cell r="F696">
            <v>12269</v>
          </cell>
          <cell r="G696">
            <v>0</v>
          </cell>
          <cell r="H696">
            <v>9379</v>
          </cell>
        </row>
        <row r="696">
          <cell r="J696">
            <v>10377</v>
          </cell>
          <cell r="K696">
            <v>0</v>
          </cell>
          <cell r="L696">
            <v>10354</v>
          </cell>
        </row>
        <row r="697">
          <cell r="D697">
            <v>2100301</v>
          </cell>
          <cell r="E697" t="str">
            <v>      城市社区卫生机构</v>
          </cell>
          <cell r="F697">
            <v>0</v>
          </cell>
          <cell r="G697">
            <v>0</v>
          </cell>
          <cell r="H697">
            <v>0</v>
          </cell>
        </row>
        <row r="697">
          <cell r="L697">
            <v>0</v>
          </cell>
        </row>
        <row r="698">
          <cell r="D698">
            <v>2100302</v>
          </cell>
          <cell r="E698" t="str">
            <v>      乡镇卫生院</v>
          </cell>
          <cell r="F698">
            <v>12269</v>
          </cell>
          <cell r="G698">
            <v>0</v>
          </cell>
          <cell r="H698">
            <v>9379</v>
          </cell>
        </row>
        <row r="698">
          <cell r="J698">
            <v>10377</v>
          </cell>
        </row>
        <row r="698">
          <cell r="L698">
            <v>10354</v>
          </cell>
        </row>
        <row r="699">
          <cell r="D699">
            <v>2100399</v>
          </cell>
          <cell r="E699" t="str">
            <v>      其他基层医疗卫生机构支出</v>
          </cell>
          <cell r="F699">
            <v>0</v>
          </cell>
          <cell r="G699">
            <v>0</v>
          </cell>
          <cell r="H699">
            <v>0</v>
          </cell>
        </row>
        <row r="699">
          <cell r="L699">
            <v>0</v>
          </cell>
        </row>
        <row r="700">
          <cell r="D700">
            <v>21004</v>
          </cell>
          <cell r="E700" t="str">
            <v>    公共卫生</v>
          </cell>
          <cell r="F700">
            <v>12803</v>
          </cell>
          <cell r="G700">
            <v>1872</v>
          </cell>
          <cell r="H700">
            <v>10546</v>
          </cell>
          <cell r="I700">
            <v>600</v>
          </cell>
          <cell r="J700">
            <v>17444</v>
          </cell>
          <cell r="K700">
            <v>751</v>
          </cell>
          <cell r="L700">
            <v>12879</v>
          </cell>
        </row>
        <row r="701">
          <cell r="D701">
            <v>2100401</v>
          </cell>
          <cell r="E701" t="str">
            <v>      疾病预防控制机构</v>
          </cell>
          <cell r="F701">
            <v>2879</v>
          </cell>
          <cell r="G701">
            <v>0</v>
          </cell>
          <cell r="H701">
            <v>2485</v>
          </cell>
        </row>
        <row r="701">
          <cell r="J701">
            <v>2799</v>
          </cell>
        </row>
        <row r="701">
          <cell r="L701">
            <v>2552</v>
          </cell>
        </row>
        <row r="702">
          <cell r="D702">
            <v>2100402</v>
          </cell>
          <cell r="E702" t="str">
            <v>      卫生监督机构</v>
          </cell>
          <cell r="F702">
            <v>480</v>
          </cell>
          <cell r="G702">
            <v>0</v>
          </cell>
          <cell r="H702">
            <v>543</v>
          </cell>
        </row>
        <row r="702">
          <cell r="J702">
            <v>607</v>
          </cell>
        </row>
        <row r="702">
          <cell r="L702">
            <v>573</v>
          </cell>
        </row>
        <row r="703">
          <cell r="D703">
            <v>2100403</v>
          </cell>
          <cell r="E703" t="str">
            <v>      妇幼保健机构</v>
          </cell>
          <cell r="F703">
            <v>485</v>
          </cell>
          <cell r="G703">
            <v>0</v>
          </cell>
          <cell r="H703">
            <v>485</v>
          </cell>
        </row>
        <row r="703">
          <cell r="J703">
            <v>414</v>
          </cell>
        </row>
        <row r="703">
          <cell r="L703">
            <v>414</v>
          </cell>
        </row>
        <row r="704">
          <cell r="D704">
            <v>2100404</v>
          </cell>
          <cell r="E704" t="str">
            <v>      精神卫生机构</v>
          </cell>
          <cell r="F704">
            <v>0</v>
          </cell>
          <cell r="G704">
            <v>0</v>
          </cell>
          <cell r="H704">
            <v>0</v>
          </cell>
        </row>
        <row r="704">
          <cell r="J704">
            <v>3767</v>
          </cell>
        </row>
        <row r="704">
          <cell r="L704">
            <v>0</v>
          </cell>
        </row>
        <row r="705">
          <cell r="D705">
            <v>2100405</v>
          </cell>
          <cell r="E705" t="str">
            <v>      应急救治机构</v>
          </cell>
          <cell r="F705">
            <v>0</v>
          </cell>
          <cell r="G705">
            <v>0</v>
          </cell>
          <cell r="H705">
            <v>0</v>
          </cell>
        </row>
        <row r="705">
          <cell r="L705">
            <v>0</v>
          </cell>
        </row>
        <row r="706">
          <cell r="D706">
            <v>2100406</v>
          </cell>
          <cell r="E706" t="str">
            <v>      采供血机构</v>
          </cell>
          <cell r="F706">
            <v>0</v>
          </cell>
          <cell r="G706">
            <v>0</v>
          </cell>
          <cell r="H706">
            <v>0</v>
          </cell>
        </row>
        <row r="706">
          <cell r="L706">
            <v>0</v>
          </cell>
        </row>
        <row r="707">
          <cell r="D707">
            <v>2100407</v>
          </cell>
          <cell r="E707" t="str">
            <v>      其他专业公共卫生机构</v>
          </cell>
          <cell r="F707">
            <v>0</v>
          </cell>
          <cell r="G707">
            <v>0</v>
          </cell>
          <cell r="H707">
            <v>0</v>
          </cell>
        </row>
        <row r="707">
          <cell r="L707">
            <v>0</v>
          </cell>
        </row>
        <row r="708">
          <cell r="D708">
            <v>2100408</v>
          </cell>
          <cell r="E708" t="str">
            <v>      基本公共卫生服务</v>
          </cell>
          <cell r="F708">
            <v>5469</v>
          </cell>
          <cell r="G708">
            <v>0</v>
          </cell>
          <cell r="H708">
            <v>4835</v>
          </cell>
        </row>
        <row r="708">
          <cell r="J708">
            <v>5863</v>
          </cell>
        </row>
        <row r="708">
          <cell r="L708">
            <v>5863</v>
          </cell>
        </row>
        <row r="709">
          <cell r="D709">
            <v>2100409</v>
          </cell>
          <cell r="E709" t="str">
            <v>      重大公共卫生服务</v>
          </cell>
          <cell r="F709">
            <v>1133</v>
          </cell>
          <cell r="G709">
            <v>50</v>
          </cell>
          <cell r="H709">
            <v>609</v>
          </cell>
        </row>
        <row r="709">
          <cell r="J709">
            <v>675</v>
          </cell>
        </row>
        <row r="709">
          <cell r="L709">
            <v>524</v>
          </cell>
        </row>
        <row r="710">
          <cell r="D710">
            <v>2100410</v>
          </cell>
          <cell r="E710" t="str">
            <v>      突发公共卫生事件应急处理</v>
          </cell>
          <cell r="F710">
            <v>1961</v>
          </cell>
          <cell r="G710">
            <v>1810</v>
          </cell>
          <cell r="H710">
            <v>1498</v>
          </cell>
          <cell r="I710">
            <v>600</v>
          </cell>
          <cell r="J710">
            <v>2875</v>
          </cell>
          <cell r="K710">
            <v>751</v>
          </cell>
          <cell r="L710">
            <v>2496</v>
          </cell>
        </row>
        <row r="711">
          <cell r="D711">
            <v>2100499</v>
          </cell>
          <cell r="E711" t="str">
            <v>      其他公共卫生支出</v>
          </cell>
          <cell r="F711">
            <v>396</v>
          </cell>
          <cell r="G711">
            <v>12</v>
          </cell>
          <cell r="H711">
            <v>91</v>
          </cell>
        </row>
        <row r="711">
          <cell r="J711">
            <v>444</v>
          </cell>
        </row>
        <row r="711">
          <cell r="L711">
            <v>457</v>
          </cell>
        </row>
        <row r="712">
          <cell r="D712">
            <v>21006</v>
          </cell>
          <cell r="E712" t="str">
            <v>    中医药</v>
          </cell>
          <cell r="F712">
            <v>26</v>
          </cell>
          <cell r="G712">
            <v>0</v>
          </cell>
          <cell r="H712">
            <v>0</v>
          </cell>
        </row>
        <row r="712">
          <cell r="J712">
            <v>28</v>
          </cell>
          <cell r="K712">
            <v>0</v>
          </cell>
          <cell r="L712">
            <v>28</v>
          </cell>
        </row>
        <row r="713">
          <cell r="D713">
            <v>2100601</v>
          </cell>
          <cell r="E713" t="str">
            <v>      中医(民族医)药专项</v>
          </cell>
          <cell r="F713">
            <v>26</v>
          </cell>
          <cell r="G713">
            <v>0</v>
          </cell>
        </row>
        <row r="713">
          <cell r="J713">
            <v>28</v>
          </cell>
        </row>
        <row r="713">
          <cell r="L713">
            <v>28</v>
          </cell>
        </row>
        <row r="714">
          <cell r="D714">
            <v>2100699</v>
          </cell>
          <cell r="E714" t="str">
            <v>      其他中医药支出</v>
          </cell>
          <cell r="F714">
            <v>0</v>
          </cell>
          <cell r="G714">
            <v>0</v>
          </cell>
          <cell r="H714">
            <v>0</v>
          </cell>
        </row>
        <row r="714">
          <cell r="L714">
            <v>0</v>
          </cell>
        </row>
        <row r="715">
          <cell r="D715">
            <v>21007</v>
          </cell>
          <cell r="E715" t="str">
            <v>    计划生育事务</v>
          </cell>
          <cell r="F715">
            <v>5412</v>
          </cell>
          <cell r="G715">
            <v>51</v>
          </cell>
          <cell r="H715">
            <v>6123</v>
          </cell>
          <cell r="I715">
            <v>145</v>
          </cell>
          <cell r="J715">
            <v>5414</v>
          </cell>
          <cell r="K715">
            <v>98</v>
          </cell>
          <cell r="L715">
            <v>5245</v>
          </cell>
        </row>
        <row r="716">
          <cell r="D716">
            <v>2100716</v>
          </cell>
          <cell r="E716" t="str">
            <v>      计划生育机构</v>
          </cell>
          <cell r="F716">
            <v>15</v>
          </cell>
          <cell r="G716">
            <v>0</v>
          </cell>
          <cell r="H716">
            <v>19</v>
          </cell>
        </row>
        <row r="716">
          <cell r="J716">
            <v>20</v>
          </cell>
        </row>
        <row r="716">
          <cell r="L716">
            <v>18</v>
          </cell>
        </row>
        <row r="717">
          <cell r="D717">
            <v>2100717</v>
          </cell>
          <cell r="E717" t="str">
            <v>      计划生育服务</v>
          </cell>
          <cell r="F717">
            <v>4955</v>
          </cell>
          <cell r="G717">
            <v>0</v>
          </cell>
          <cell r="H717">
            <v>6052</v>
          </cell>
        </row>
        <row r="717">
          <cell r="J717">
            <v>5339</v>
          </cell>
        </row>
        <row r="717">
          <cell r="L717">
            <v>5171</v>
          </cell>
        </row>
        <row r="718">
          <cell r="D718">
            <v>2100799</v>
          </cell>
          <cell r="E718" t="str">
            <v>      其他计划生育事务支出</v>
          </cell>
          <cell r="F718">
            <v>442</v>
          </cell>
          <cell r="G718">
            <v>51</v>
          </cell>
          <cell r="H718">
            <v>52</v>
          </cell>
          <cell r="I718">
            <v>145</v>
          </cell>
          <cell r="J718">
            <v>55</v>
          </cell>
          <cell r="K718">
            <v>98</v>
          </cell>
          <cell r="L718">
            <v>56</v>
          </cell>
        </row>
        <row r="719">
          <cell r="D719">
            <v>21011</v>
          </cell>
          <cell r="E719" t="str">
            <v>    行政事业单位医疗</v>
          </cell>
          <cell r="F719">
            <v>11897</v>
          </cell>
          <cell r="G719">
            <v>1049</v>
          </cell>
          <cell r="H719">
            <v>14204</v>
          </cell>
          <cell r="I719">
            <v>1080</v>
          </cell>
          <cell r="J719">
            <v>13039</v>
          </cell>
          <cell r="K719">
            <v>1136</v>
          </cell>
          <cell r="L719">
            <v>11282</v>
          </cell>
        </row>
        <row r="720">
          <cell r="D720">
            <v>2101101</v>
          </cell>
          <cell r="E720" t="str">
            <v>      行政单位医疗</v>
          </cell>
          <cell r="F720">
            <v>2454</v>
          </cell>
          <cell r="G720">
            <v>375</v>
          </cell>
          <cell r="H720">
            <v>3857</v>
          </cell>
          <cell r="I720">
            <v>376</v>
          </cell>
          <cell r="J720">
            <v>2662</v>
          </cell>
          <cell r="K720">
            <v>428</v>
          </cell>
          <cell r="L720">
            <v>2536</v>
          </cell>
        </row>
        <row r="721">
          <cell r="D721">
            <v>2101102</v>
          </cell>
          <cell r="E721" t="str">
            <v>      事业单位医疗</v>
          </cell>
          <cell r="F721">
            <v>7226</v>
          </cell>
          <cell r="G721">
            <v>362</v>
          </cell>
          <cell r="H721">
            <v>7914</v>
          </cell>
          <cell r="I721">
            <v>457</v>
          </cell>
          <cell r="J721">
            <v>7948</v>
          </cell>
          <cell r="K721">
            <v>493</v>
          </cell>
          <cell r="L721">
            <v>7451</v>
          </cell>
        </row>
        <row r="722">
          <cell r="D722">
            <v>2101103</v>
          </cell>
          <cell r="E722" t="str">
            <v>      公务员医疗补助</v>
          </cell>
          <cell r="F722">
            <v>574</v>
          </cell>
          <cell r="G722">
            <v>144</v>
          </cell>
          <cell r="H722">
            <v>651</v>
          </cell>
          <cell r="I722">
            <v>135</v>
          </cell>
          <cell r="J722">
            <v>645</v>
          </cell>
          <cell r="K722">
            <v>135</v>
          </cell>
          <cell r="L722">
            <v>322</v>
          </cell>
        </row>
        <row r="723">
          <cell r="D723">
            <v>2101199</v>
          </cell>
          <cell r="E723" t="str">
            <v>      其他行政事业单位医疗支出</v>
          </cell>
          <cell r="F723">
            <v>1643</v>
          </cell>
          <cell r="G723">
            <v>168</v>
          </cell>
          <cell r="H723">
            <v>1782</v>
          </cell>
          <cell r="I723">
            <v>112</v>
          </cell>
          <cell r="J723">
            <v>1784</v>
          </cell>
          <cell r="K723">
            <v>80</v>
          </cell>
          <cell r="L723">
            <v>973</v>
          </cell>
        </row>
        <row r="724">
          <cell r="D724">
            <v>21012</v>
          </cell>
          <cell r="E724" t="str">
            <v>    财政对基本医疗保险基金的补助</v>
          </cell>
          <cell r="F724">
            <v>30417</v>
          </cell>
          <cell r="G724">
            <v>0</v>
          </cell>
          <cell r="H724">
            <v>30417</v>
          </cell>
        </row>
        <row r="724">
          <cell r="J724">
            <v>3003</v>
          </cell>
          <cell r="K724">
            <v>0</v>
          </cell>
          <cell r="L724">
            <v>2939</v>
          </cell>
        </row>
        <row r="725">
          <cell r="D725">
            <v>2101201</v>
          </cell>
          <cell r="E725" t="str">
            <v>      财政对职工基本医疗保险基金的补助</v>
          </cell>
          <cell r="F725">
            <v>0</v>
          </cell>
          <cell r="G725">
            <v>0</v>
          </cell>
          <cell r="H725">
            <v>0</v>
          </cell>
        </row>
        <row r="725">
          <cell r="L725">
            <v>0</v>
          </cell>
        </row>
        <row r="726">
          <cell r="D726">
            <v>2101202</v>
          </cell>
          <cell r="E726" t="str">
            <v>      财政对城乡居民基本医疗保险基金的补助</v>
          </cell>
          <cell r="F726">
            <v>30417</v>
          </cell>
          <cell r="G726">
            <v>0</v>
          </cell>
          <cell r="H726">
            <v>30417</v>
          </cell>
        </row>
        <row r="726">
          <cell r="J726">
            <v>3003</v>
          </cell>
        </row>
        <row r="726">
          <cell r="L726">
            <v>2939</v>
          </cell>
        </row>
        <row r="727">
          <cell r="D727">
            <v>2101299</v>
          </cell>
          <cell r="E727" t="str">
            <v>      财政对其他基本医疗保险基金的补助</v>
          </cell>
          <cell r="F727">
            <v>0</v>
          </cell>
          <cell r="G727">
            <v>0</v>
          </cell>
          <cell r="H727">
            <v>0</v>
          </cell>
        </row>
        <row r="727">
          <cell r="L727">
            <v>0</v>
          </cell>
        </row>
        <row r="728">
          <cell r="D728">
            <v>21013</v>
          </cell>
          <cell r="E728" t="str">
            <v>    医疗救助</v>
          </cell>
          <cell r="F728">
            <v>2493</v>
          </cell>
          <cell r="G728">
            <v>0</v>
          </cell>
          <cell r="H728">
            <v>2482</v>
          </cell>
        </row>
        <row r="728">
          <cell r="J728">
            <v>2418</v>
          </cell>
          <cell r="K728">
            <v>0</v>
          </cell>
          <cell r="L728">
            <v>2412</v>
          </cell>
        </row>
        <row r="729">
          <cell r="D729">
            <v>2101301</v>
          </cell>
          <cell r="E729" t="str">
            <v>      城乡医疗救助</v>
          </cell>
          <cell r="F729">
            <v>2449</v>
          </cell>
          <cell r="G729">
            <v>0</v>
          </cell>
          <cell r="H729">
            <v>2337</v>
          </cell>
        </row>
        <row r="729">
          <cell r="J729">
            <v>2274</v>
          </cell>
        </row>
        <row r="729">
          <cell r="L729">
            <v>2278</v>
          </cell>
        </row>
        <row r="730">
          <cell r="D730">
            <v>2101302</v>
          </cell>
          <cell r="E730" t="str">
            <v>      疾病应急救助</v>
          </cell>
          <cell r="F730">
            <v>0</v>
          </cell>
          <cell r="G730">
            <v>0</v>
          </cell>
          <cell r="H730">
            <v>0</v>
          </cell>
        </row>
        <row r="730">
          <cell r="L730">
            <v>0</v>
          </cell>
        </row>
        <row r="731">
          <cell r="D731">
            <v>2101399</v>
          </cell>
          <cell r="E731" t="str">
            <v>      其他医疗救助支出</v>
          </cell>
          <cell r="F731">
            <v>44</v>
          </cell>
          <cell r="G731">
            <v>0</v>
          </cell>
          <cell r="H731">
            <v>145</v>
          </cell>
        </row>
        <row r="731">
          <cell r="J731">
            <v>144</v>
          </cell>
        </row>
        <row r="731">
          <cell r="L731">
            <v>134</v>
          </cell>
        </row>
        <row r="732">
          <cell r="D732">
            <v>21014</v>
          </cell>
          <cell r="E732" t="str">
            <v>    优抚对象医疗</v>
          </cell>
          <cell r="F732">
            <v>470</v>
          </cell>
          <cell r="G732">
            <v>35</v>
          </cell>
          <cell r="H732">
            <v>454</v>
          </cell>
          <cell r="I732">
            <v>39</v>
          </cell>
          <cell r="J732">
            <v>578</v>
          </cell>
          <cell r="K732">
            <v>57</v>
          </cell>
          <cell r="L732">
            <v>530</v>
          </cell>
        </row>
        <row r="733">
          <cell r="D733">
            <v>2101401</v>
          </cell>
          <cell r="E733" t="str">
            <v>      优抚对象医疗补助</v>
          </cell>
          <cell r="F733">
            <v>470</v>
          </cell>
          <cell r="G733">
            <v>22</v>
          </cell>
          <cell r="H733">
            <v>454</v>
          </cell>
          <cell r="I733">
            <v>8</v>
          </cell>
          <cell r="J733">
            <v>578</v>
          </cell>
          <cell r="K733">
            <v>26</v>
          </cell>
          <cell r="L733">
            <v>530</v>
          </cell>
        </row>
        <row r="734">
          <cell r="D734">
            <v>2101499</v>
          </cell>
          <cell r="E734" t="str">
            <v>      其他优抚对象医疗支出</v>
          </cell>
          <cell r="F734">
            <v>0</v>
          </cell>
          <cell r="G734">
            <v>13</v>
          </cell>
        </row>
        <row r="734">
          <cell r="I734">
            <v>31</v>
          </cell>
        </row>
        <row r="734">
          <cell r="K734">
            <v>31</v>
          </cell>
          <cell r="L734">
            <v>0</v>
          </cell>
        </row>
        <row r="735">
          <cell r="D735">
            <v>21015</v>
          </cell>
          <cell r="E735" t="str">
            <v>    医疗保障管理事务</v>
          </cell>
          <cell r="F735">
            <v>1062</v>
          </cell>
          <cell r="G735">
            <v>0</v>
          </cell>
          <cell r="H735">
            <v>1520</v>
          </cell>
        </row>
        <row r="735">
          <cell r="J735">
            <v>903</v>
          </cell>
          <cell r="K735">
            <v>0</v>
          </cell>
          <cell r="L735">
            <v>869</v>
          </cell>
        </row>
        <row r="736">
          <cell r="D736">
            <v>2101501</v>
          </cell>
          <cell r="E736" t="str">
            <v>      行政运行</v>
          </cell>
          <cell r="F736">
            <v>598</v>
          </cell>
          <cell r="G736">
            <v>0</v>
          </cell>
          <cell r="H736">
            <v>1371</v>
          </cell>
        </row>
        <row r="736">
          <cell r="J736">
            <v>722</v>
          </cell>
        </row>
        <row r="736">
          <cell r="L736">
            <v>721</v>
          </cell>
        </row>
        <row r="737">
          <cell r="D737">
            <v>2101502</v>
          </cell>
          <cell r="E737" t="str">
            <v>      一般行政管理事务</v>
          </cell>
          <cell r="F737">
            <v>425</v>
          </cell>
          <cell r="G737">
            <v>0</v>
          </cell>
          <cell r="H737">
            <v>119</v>
          </cell>
        </row>
        <row r="737">
          <cell r="J737">
            <v>93</v>
          </cell>
        </row>
        <row r="737">
          <cell r="L737">
            <v>88</v>
          </cell>
        </row>
        <row r="738">
          <cell r="D738">
            <v>2101503</v>
          </cell>
          <cell r="E738" t="str">
            <v>      机关服务</v>
          </cell>
          <cell r="F738">
            <v>0</v>
          </cell>
          <cell r="G738">
            <v>0</v>
          </cell>
          <cell r="H738">
            <v>0</v>
          </cell>
        </row>
        <row r="738">
          <cell r="L738">
            <v>0</v>
          </cell>
        </row>
        <row r="739">
          <cell r="D739">
            <v>2101504</v>
          </cell>
          <cell r="E739" t="str">
            <v>      信息化建设</v>
          </cell>
          <cell r="F739">
            <v>0</v>
          </cell>
          <cell r="G739">
            <v>0</v>
          </cell>
          <cell r="H739">
            <v>0</v>
          </cell>
        </row>
        <row r="739">
          <cell r="L739">
            <v>0</v>
          </cell>
        </row>
        <row r="740">
          <cell r="D740">
            <v>2101505</v>
          </cell>
          <cell r="E740" t="str">
            <v>      医疗保障政策管理</v>
          </cell>
          <cell r="F740">
            <v>30</v>
          </cell>
          <cell r="G740">
            <v>0</v>
          </cell>
        </row>
        <row r="740">
          <cell r="L740">
            <v>0</v>
          </cell>
        </row>
        <row r="741">
          <cell r="D741">
            <v>2101506</v>
          </cell>
          <cell r="E741" t="str">
            <v>      医疗保障经办事务</v>
          </cell>
          <cell r="F741">
            <v>0</v>
          </cell>
          <cell r="G741">
            <v>0</v>
          </cell>
          <cell r="H741">
            <v>0</v>
          </cell>
        </row>
        <row r="741">
          <cell r="L741">
            <v>0</v>
          </cell>
        </row>
        <row r="742">
          <cell r="D742">
            <v>2101550</v>
          </cell>
          <cell r="E742" t="str">
            <v>      事业运行</v>
          </cell>
          <cell r="F742">
            <v>9</v>
          </cell>
          <cell r="G742">
            <v>0</v>
          </cell>
          <cell r="H742">
            <v>30</v>
          </cell>
        </row>
        <row r="742">
          <cell r="J742">
            <v>18</v>
          </cell>
        </row>
        <row r="742">
          <cell r="L742">
            <v>13</v>
          </cell>
        </row>
        <row r="743">
          <cell r="D743">
            <v>2101599</v>
          </cell>
          <cell r="E743" t="str">
            <v>      其他医疗保障管理事务支出</v>
          </cell>
          <cell r="F743">
            <v>0</v>
          </cell>
          <cell r="G743">
            <v>0</v>
          </cell>
          <cell r="H743">
            <v>0</v>
          </cell>
        </row>
        <row r="743">
          <cell r="J743">
            <v>70</v>
          </cell>
        </row>
        <row r="743">
          <cell r="L743">
            <v>47</v>
          </cell>
        </row>
        <row r="744">
          <cell r="D744">
            <v>21016</v>
          </cell>
          <cell r="E744" t="str">
            <v>    老龄卫生健康事务</v>
          </cell>
          <cell r="F744">
            <v>0</v>
          </cell>
          <cell r="G744">
            <v>0</v>
          </cell>
          <cell r="H744">
            <v>0</v>
          </cell>
        </row>
        <row r="744">
          <cell r="J744">
            <v>0</v>
          </cell>
          <cell r="K744">
            <v>0</v>
          </cell>
          <cell r="L744">
            <v>0</v>
          </cell>
        </row>
        <row r="745">
          <cell r="D745">
            <v>2101601</v>
          </cell>
          <cell r="E745" t="str">
            <v>      老龄卫生健康事务</v>
          </cell>
          <cell r="F745">
            <v>0</v>
          </cell>
          <cell r="G745">
            <v>0</v>
          </cell>
        </row>
        <row r="745">
          <cell r="L745">
            <v>0</v>
          </cell>
        </row>
        <row r="746">
          <cell r="D746">
            <v>21099</v>
          </cell>
          <cell r="E746" t="str">
            <v>    其他卫生健康支出</v>
          </cell>
          <cell r="F746">
            <v>838</v>
          </cell>
          <cell r="G746">
            <v>0</v>
          </cell>
          <cell r="H746">
            <v>328</v>
          </cell>
          <cell r="I746">
            <v>0</v>
          </cell>
          <cell r="J746">
            <v>979</v>
          </cell>
          <cell r="K746">
            <v>0</v>
          </cell>
          <cell r="L746">
            <v>936</v>
          </cell>
        </row>
        <row r="747">
          <cell r="D747">
            <v>2109999</v>
          </cell>
          <cell r="E747" t="str">
            <v>      其他卫生健康支出</v>
          </cell>
          <cell r="F747">
            <v>838</v>
          </cell>
        </row>
        <row r="747">
          <cell r="H747">
            <v>328</v>
          </cell>
        </row>
        <row r="747">
          <cell r="J747">
            <v>979</v>
          </cell>
        </row>
        <row r="747">
          <cell r="L747">
            <v>936</v>
          </cell>
        </row>
        <row r="748">
          <cell r="D748">
            <v>211</v>
          </cell>
          <cell r="E748" t="str">
            <v>  节能环保支出</v>
          </cell>
          <cell r="F748">
            <v>49383</v>
          </cell>
          <cell r="G748">
            <v>1074</v>
          </cell>
          <cell r="H748">
            <v>49551</v>
          </cell>
          <cell r="I748">
            <v>1726</v>
          </cell>
          <cell r="J748">
            <v>49584</v>
          </cell>
          <cell r="K748">
            <v>1711</v>
          </cell>
          <cell r="L748">
            <v>51103</v>
          </cell>
        </row>
        <row r="749">
          <cell r="D749">
            <v>21101</v>
          </cell>
          <cell r="E749" t="str">
            <v>    环境保护管理事务</v>
          </cell>
          <cell r="F749">
            <v>1482</v>
          </cell>
          <cell r="G749">
            <v>560</v>
          </cell>
          <cell r="H749">
            <v>2726</v>
          </cell>
          <cell r="I749">
            <v>1099</v>
          </cell>
          <cell r="J749">
            <v>1601</v>
          </cell>
          <cell r="K749">
            <v>976</v>
          </cell>
          <cell r="L749">
            <v>1328</v>
          </cell>
        </row>
        <row r="750">
          <cell r="D750">
            <v>2110101</v>
          </cell>
          <cell r="E750" t="str">
            <v>      行政运行</v>
          </cell>
          <cell r="F750">
            <v>772</v>
          </cell>
          <cell r="G750">
            <v>0</v>
          </cell>
          <cell r="H750">
            <v>888</v>
          </cell>
        </row>
        <row r="750">
          <cell r="J750">
            <v>953</v>
          </cell>
        </row>
        <row r="750">
          <cell r="L750">
            <v>931</v>
          </cell>
        </row>
        <row r="751">
          <cell r="D751">
            <v>2110102</v>
          </cell>
          <cell r="E751" t="str">
            <v>      一般行政管理事务</v>
          </cell>
          <cell r="F751">
            <v>255</v>
          </cell>
          <cell r="G751">
            <v>0</v>
          </cell>
          <cell r="H751">
            <v>475</v>
          </cell>
        </row>
        <row r="751">
          <cell r="J751">
            <v>284</v>
          </cell>
        </row>
        <row r="751">
          <cell r="L751">
            <v>185</v>
          </cell>
        </row>
        <row r="752">
          <cell r="D752">
            <v>2110103</v>
          </cell>
          <cell r="E752" t="str">
            <v>      机关服务</v>
          </cell>
          <cell r="F752">
            <v>0</v>
          </cell>
          <cell r="G752">
            <v>0</v>
          </cell>
          <cell r="H752">
            <v>0</v>
          </cell>
        </row>
        <row r="752">
          <cell r="L752">
            <v>0</v>
          </cell>
        </row>
        <row r="753">
          <cell r="D753">
            <v>2110104</v>
          </cell>
          <cell r="E753" t="str">
            <v>      生态环境保护宣传</v>
          </cell>
          <cell r="F753">
            <v>16</v>
          </cell>
          <cell r="G753">
            <v>0</v>
          </cell>
        </row>
        <row r="753">
          <cell r="L753">
            <v>0</v>
          </cell>
        </row>
        <row r="754">
          <cell r="D754">
            <v>2110105</v>
          </cell>
          <cell r="E754" t="str">
            <v>      环境保护法规、规划及标准</v>
          </cell>
          <cell r="F754">
            <v>0</v>
          </cell>
          <cell r="G754">
            <v>0</v>
          </cell>
          <cell r="H754">
            <v>37</v>
          </cell>
        </row>
        <row r="754">
          <cell r="J754">
            <v>37</v>
          </cell>
        </row>
        <row r="754">
          <cell r="L754">
            <v>18</v>
          </cell>
        </row>
        <row r="755">
          <cell r="D755">
            <v>2110106</v>
          </cell>
          <cell r="E755" t="str">
            <v>      生态环境国际合作及履约</v>
          </cell>
          <cell r="F755">
            <v>0</v>
          </cell>
          <cell r="G755">
            <v>0</v>
          </cell>
          <cell r="H755">
            <v>0</v>
          </cell>
        </row>
        <row r="755">
          <cell r="L755">
            <v>0</v>
          </cell>
        </row>
        <row r="756">
          <cell r="D756">
            <v>2110107</v>
          </cell>
          <cell r="E756" t="str">
            <v>      生态环境保护行政许可</v>
          </cell>
          <cell r="F756">
            <v>0</v>
          </cell>
          <cell r="G756">
            <v>0</v>
          </cell>
          <cell r="H756">
            <v>0</v>
          </cell>
        </row>
        <row r="756">
          <cell r="L756">
            <v>0</v>
          </cell>
        </row>
        <row r="757">
          <cell r="D757">
            <v>2110108</v>
          </cell>
          <cell r="E757" t="str">
            <v>      应对气候变化管理事务</v>
          </cell>
          <cell r="F757">
            <v>0</v>
          </cell>
          <cell r="G757">
            <v>0</v>
          </cell>
          <cell r="H757">
            <v>0</v>
          </cell>
        </row>
        <row r="757">
          <cell r="L757">
            <v>0</v>
          </cell>
        </row>
        <row r="758">
          <cell r="D758">
            <v>2110199</v>
          </cell>
          <cell r="E758" t="str">
            <v>      其他环境保护管理事务支出</v>
          </cell>
          <cell r="F758">
            <v>439</v>
          </cell>
          <cell r="G758">
            <v>560</v>
          </cell>
          <cell r="H758">
            <v>1326</v>
          </cell>
          <cell r="I758">
            <v>1099</v>
          </cell>
          <cell r="J758">
            <v>326</v>
          </cell>
          <cell r="K758">
            <v>976</v>
          </cell>
          <cell r="L758">
            <v>194</v>
          </cell>
        </row>
        <row r="759">
          <cell r="D759">
            <v>21102</v>
          </cell>
          <cell r="E759" t="str">
            <v>    环境监测与监察</v>
          </cell>
          <cell r="F759">
            <v>1379</v>
          </cell>
          <cell r="G759">
            <v>0</v>
          </cell>
          <cell r="H759">
            <v>1896</v>
          </cell>
        </row>
        <row r="759">
          <cell r="J759">
            <v>8787</v>
          </cell>
          <cell r="K759">
            <v>0</v>
          </cell>
          <cell r="L759">
            <v>1158</v>
          </cell>
        </row>
        <row r="760">
          <cell r="D760">
            <v>2110203</v>
          </cell>
          <cell r="E760" t="str">
            <v>      建设项目环评审查与监督</v>
          </cell>
          <cell r="F760">
            <v>91</v>
          </cell>
          <cell r="G760">
            <v>0</v>
          </cell>
          <cell r="H760">
            <v>50</v>
          </cell>
        </row>
        <row r="760">
          <cell r="J760">
            <v>50</v>
          </cell>
        </row>
        <row r="760">
          <cell r="L760">
            <v>30</v>
          </cell>
        </row>
        <row r="761">
          <cell r="D761">
            <v>2110204</v>
          </cell>
          <cell r="E761" t="str">
            <v>      核与辐射安全监督</v>
          </cell>
          <cell r="F761">
            <v>0</v>
          </cell>
          <cell r="G761">
            <v>0</v>
          </cell>
          <cell r="H761">
            <v>0</v>
          </cell>
        </row>
        <row r="761">
          <cell r="L761">
            <v>0</v>
          </cell>
        </row>
        <row r="762">
          <cell r="D762">
            <v>2110299</v>
          </cell>
          <cell r="E762" t="str">
            <v>      其他环境监测与监察支出</v>
          </cell>
          <cell r="F762">
            <v>1288</v>
          </cell>
          <cell r="G762">
            <v>0</v>
          </cell>
          <cell r="H762">
            <v>1846</v>
          </cell>
        </row>
        <row r="762">
          <cell r="J762">
            <v>8737</v>
          </cell>
        </row>
        <row r="762">
          <cell r="L762">
            <v>1128</v>
          </cell>
        </row>
        <row r="763">
          <cell r="D763">
            <v>21103</v>
          </cell>
          <cell r="E763" t="str">
            <v>    污染防治</v>
          </cell>
          <cell r="F763">
            <v>42082</v>
          </cell>
          <cell r="G763">
            <v>289</v>
          </cell>
          <cell r="H763">
            <v>32809</v>
          </cell>
          <cell r="I763">
            <v>545</v>
          </cell>
          <cell r="J763">
            <v>29939</v>
          </cell>
          <cell r="K763">
            <v>517</v>
          </cell>
          <cell r="L763">
            <v>30069</v>
          </cell>
        </row>
        <row r="764">
          <cell r="D764">
            <v>2110301</v>
          </cell>
          <cell r="E764" t="str">
            <v>      大气</v>
          </cell>
          <cell r="F764">
            <v>1451</v>
          </cell>
          <cell r="G764">
            <v>96</v>
          </cell>
          <cell r="H764">
            <v>2461</v>
          </cell>
          <cell r="I764">
            <v>132</v>
          </cell>
          <cell r="J764">
            <v>3310</v>
          </cell>
          <cell r="K764">
            <v>62</v>
          </cell>
          <cell r="L764">
            <v>1354</v>
          </cell>
        </row>
        <row r="765">
          <cell r="D765">
            <v>2110302</v>
          </cell>
          <cell r="E765" t="str">
            <v>      水体</v>
          </cell>
          <cell r="F765">
            <v>22208</v>
          </cell>
          <cell r="G765">
            <v>189</v>
          </cell>
          <cell r="H765">
            <v>26351</v>
          </cell>
          <cell r="I765">
            <v>409</v>
          </cell>
          <cell r="J765">
            <v>20345</v>
          </cell>
          <cell r="K765">
            <v>451</v>
          </cell>
          <cell r="L765">
            <v>19246</v>
          </cell>
        </row>
        <row r="766">
          <cell r="D766">
            <v>2110303</v>
          </cell>
          <cell r="E766" t="str">
            <v>      噪声</v>
          </cell>
          <cell r="F766">
            <v>0</v>
          </cell>
          <cell r="G766">
            <v>0</v>
          </cell>
          <cell r="H766">
            <v>0</v>
          </cell>
        </row>
        <row r="766">
          <cell r="L766">
            <v>0</v>
          </cell>
        </row>
        <row r="767">
          <cell r="D767">
            <v>2110304</v>
          </cell>
          <cell r="E767" t="str">
            <v>      固体废弃物与化学品</v>
          </cell>
          <cell r="F767">
            <v>1255</v>
          </cell>
          <cell r="G767">
            <v>4</v>
          </cell>
          <cell r="H767">
            <v>3144</v>
          </cell>
          <cell r="I767">
            <v>4</v>
          </cell>
          <cell r="J767">
            <v>4466</v>
          </cell>
          <cell r="K767">
            <v>4</v>
          </cell>
          <cell r="L767">
            <v>1773</v>
          </cell>
        </row>
        <row r="768">
          <cell r="D768">
            <v>2110305</v>
          </cell>
          <cell r="E768" t="str">
            <v>      放射源和放射性废物监管</v>
          </cell>
          <cell r="F768">
            <v>0</v>
          </cell>
          <cell r="G768">
            <v>0</v>
          </cell>
          <cell r="H768">
            <v>0</v>
          </cell>
        </row>
        <row r="768">
          <cell r="L768">
            <v>0</v>
          </cell>
        </row>
        <row r="769">
          <cell r="D769">
            <v>2110306</v>
          </cell>
          <cell r="E769" t="str">
            <v>      辐射</v>
          </cell>
          <cell r="F769">
            <v>9</v>
          </cell>
          <cell r="G769">
            <v>0</v>
          </cell>
          <cell r="H769">
            <v>524</v>
          </cell>
        </row>
        <row r="769">
          <cell r="J769">
            <v>74</v>
          </cell>
        </row>
        <row r="769">
          <cell r="L769">
            <v>23</v>
          </cell>
        </row>
        <row r="770">
          <cell r="D770">
            <v>2110307</v>
          </cell>
          <cell r="E770" t="str">
            <v>      土壤</v>
          </cell>
        </row>
        <row r="770">
          <cell r="H770">
            <v>0</v>
          </cell>
        </row>
        <row r="770">
          <cell r="J770">
            <v>180</v>
          </cell>
        </row>
        <row r="770">
          <cell r="L770">
            <v>0</v>
          </cell>
        </row>
        <row r="771">
          <cell r="D771">
            <v>2110399</v>
          </cell>
          <cell r="E771" t="str">
            <v>      其他污染防治支出</v>
          </cell>
          <cell r="F771">
            <v>17159</v>
          </cell>
          <cell r="G771">
            <v>0</v>
          </cell>
          <cell r="H771">
            <v>329</v>
          </cell>
        </row>
        <row r="771">
          <cell r="J771">
            <v>1564</v>
          </cell>
        </row>
        <row r="771">
          <cell r="L771">
            <v>7673</v>
          </cell>
        </row>
        <row r="772">
          <cell r="D772">
            <v>21104</v>
          </cell>
          <cell r="E772" t="str">
            <v>    自然生态保护</v>
          </cell>
          <cell r="F772">
            <v>2457</v>
          </cell>
          <cell r="G772">
            <v>99</v>
          </cell>
          <cell r="H772">
            <v>3351</v>
          </cell>
          <cell r="I772">
            <v>72</v>
          </cell>
          <cell r="J772">
            <v>286</v>
          </cell>
          <cell r="K772">
            <v>68</v>
          </cell>
          <cell r="L772">
            <v>1158</v>
          </cell>
        </row>
        <row r="773">
          <cell r="D773">
            <v>2110401</v>
          </cell>
          <cell r="E773" t="str">
            <v>      生态保护</v>
          </cell>
          <cell r="F773">
            <v>10</v>
          </cell>
          <cell r="G773">
            <v>0</v>
          </cell>
          <cell r="H773">
            <v>182</v>
          </cell>
        </row>
        <row r="773">
          <cell r="J773">
            <v>182</v>
          </cell>
        </row>
        <row r="773">
          <cell r="L773">
            <v>1056</v>
          </cell>
        </row>
        <row r="774">
          <cell r="D774">
            <v>2110402</v>
          </cell>
          <cell r="E774" t="str">
            <v>      农村环境保护</v>
          </cell>
          <cell r="F774">
            <v>2331</v>
          </cell>
          <cell r="G774">
            <v>99</v>
          </cell>
          <cell r="H774">
            <v>3169</v>
          </cell>
          <cell r="I774">
            <v>72</v>
          </cell>
          <cell r="J774">
            <v>103</v>
          </cell>
          <cell r="K774">
            <v>68</v>
          </cell>
          <cell r="L774">
            <v>102</v>
          </cell>
        </row>
        <row r="775">
          <cell r="D775">
            <v>2110404</v>
          </cell>
          <cell r="E775" t="str">
            <v>      生物及物种资源保护</v>
          </cell>
          <cell r="F775">
            <v>0</v>
          </cell>
          <cell r="G775">
            <v>0</v>
          </cell>
          <cell r="H775">
            <v>0</v>
          </cell>
        </row>
        <row r="775">
          <cell r="L775">
            <v>0</v>
          </cell>
        </row>
        <row r="776">
          <cell r="D776">
            <v>2110499</v>
          </cell>
          <cell r="E776" t="str">
            <v>      其他自然生态保护支出</v>
          </cell>
          <cell r="F776">
            <v>116</v>
          </cell>
          <cell r="G776">
            <v>0</v>
          </cell>
        </row>
        <row r="776">
          <cell r="L776">
            <v>0</v>
          </cell>
        </row>
        <row r="777">
          <cell r="D777">
            <v>21105</v>
          </cell>
          <cell r="E777" t="str">
            <v>    天然林保护</v>
          </cell>
          <cell r="F777">
            <v>21</v>
          </cell>
          <cell r="G777">
            <v>0</v>
          </cell>
          <cell r="H777">
            <v>0</v>
          </cell>
          <cell r="I777">
            <v>0</v>
          </cell>
          <cell r="J777">
            <v>57</v>
          </cell>
          <cell r="K777">
            <v>0</v>
          </cell>
          <cell r="L777">
            <v>57</v>
          </cell>
        </row>
        <row r="778">
          <cell r="D778">
            <v>2110501</v>
          </cell>
          <cell r="E778" t="str">
            <v>      森林管护</v>
          </cell>
          <cell r="F778">
            <v>0</v>
          </cell>
          <cell r="G778">
            <v>0</v>
          </cell>
          <cell r="H778">
            <v>0</v>
          </cell>
        </row>
        <row r="778">
          <cell r="L778">
            <v>0</v>
          </cell>
        </row>
        <row r="779">
          <cell r="D779">
            <v>2110502</v>
          </cell>
          <cell r="E779" t="str">
            <v>      社会保险补助</v>
          </cell>
          <cell r="F779">
            <v>18</v>
          </cell>
          <cell r="G779">
            <v>0</v>
          </cell>
        </row>
        <row r="779">
          <cell r="J779">
            <v>57</v>
          </cell>
        </row>
        <row r="779">
          <cell r="L779">
            <v>57</v>
          </cell>
        </row>
        <row r="780">
          <cell r="D780">
            <v>2110503</v>
          </cell>
          <cell r="E780" t="str">
            <v>      政策性社会性支出补助</v>
          </cell>
          <cell r="F780">
            <v>3</v>
          </cell>
          <cell r="G780">
            <v>0</v>
          </cell>
        </row>
        <row r="780">
          <cell r="L780">
            <v>0</v>
          </cell>
        </row>
        <row r="781">
          <cell r="D781">
            <v>2110506</v>
          </cell>
          <cell r="E781" t="str">
            <v>      天然林保护工程建设 </v>
          </cell>
          <cell r="F781">
            <v>0</v>
          </cell>
          <cell r="G781">
            <v>0</v>
          </cell>
        </row>
        <row r="781">
          <cell r="L781">
            <v>0</v>
          </cell>
        </row>
        <row r="782">
          <cell r="D782">
            <v>2110507</v>
          </cell>
          <cell r="E782" t="str">
            <v>      停伐补助</v>
          </cell>
          <cell r="F782">
            <v>0</v>
          </cell>
          <cell r="G782">
            <v>0</v>
          </cell>
          <cell r="H782">
            <v>0</v>
          </cell>
        </row>
        <row r="782">
          <cell r="L782">
            <v>0</v>
          </cell>
        </row>
        <row r="783">
          <cell r="D783">
            <v>2110599</v>
          </cell>
          <cell r="E783" t="str">
            <v>      其他天然林保护支出</v>
          </cell>
          <cell r="F783">
            <v>0</v>
          </cell>
          <cell r="G783">
            <v>0</v>
          </cell>
          <cell r="H783">
            <v>0</v>
          </cell>
        </row>
        <row r="783">
          <cell r="L783">
            <v>0</v>
          </cell>
        </row>
        <row r="784">
          <cell r="D784">
            <v>21106</v>
          </cell>
          <cell r="E784" t="str">
            <v>    退耕还林还草</v>
          </cell>
          <cell r="F784">
            <v>0</v>
          </cell>
          <cell r="G784">
            <v>0</v>
          </cell>
          <cell r="H784">
            <v>79</v>
          </cell>
        </row>
        <row r="784">
          <cell r="J784">
            <v>967</v>
          </cell>
          <cell r="K784">
            <v>0</v>
          </cell>
          <cell r="L784">
            <v>67</v>
          </cell>
        </row>
        <row r="785">
          <cell r="D785">
            <v>2110602</v>
          </cell>
          <cell r="E785" t="str">
            <v>      退耕现金</v>
          </cell>
          <cell r="F785">
            <v>0</v>
          </cell>
          <cell r="G785">
            <v>0</v>
          </cell>
          <cell r="H785">
            <v>0</v>
          </cell>
        </row>
        <row r="785">
          <cell r="J785">
            <v>900</v>
          </cell>
        </row>
        <row r="785">
          <cell r="L785">
            <v>0</v>
          </cell>
        </row>
        <row r="786">
          <cell r="D786">
            <v>2110603</v>
          </cell>
          <cell r="E786" t="str">
            <v>      退耕还林粮食折现补贴</v>
          </cell>
          <cell r="F786">
            <v>0</v>
          </cell>
          <cell r="G786">
            <v>0</v>
          </cell>
          <cell r="H786">
            <v>0</v>
          </cell>
        </row>
        <row r="786">
          <cell r="L786">
            <v>0</v>
          </cell>
        </row>
        <row r="787">
          <cell r="D787">
            <v>2110604</v>
          </cell>
          <cell r="E787" t="str">
            <v>      退耕还林粮食费用补贴</v>
          </cell>
          <cell r="F787">
            <v>0</v>
          </cell>
          <cell r="G787">
            <v>0</v>
          </cell>
          <cell r="H787">
            <v>0</v>
          </cell>
        </row>
        <row r="787">
          <cell r="L787">
            <v>0</v>
          </cell>
        </row>
        <row r="788">
          <cell r="D788">
            <v>2110605</v>
          </cell>
          <cell r="E788" t="str">
            <v>      退耕还林工程建设</v>
          </cell>
          <cell r="F788">
            <v>0</v>
          </cell>
          <cell r="G788">
            <v>0</v>
          </cell>
          <cell r="H788">
            <v>0</v>
          </cell>
        </row>
        <row r="788">
          <cell r="L788">
            <v>0</v>
          </cell>
        </row>
        <row r="789">
          <cell r="D789">
            <v>2110699</v>
          </cell>
          <cell r="E789" t="str">
            <v>      其他退耕还林还草支出</v>
          </cell>
          <cell r="F789">
            <v>0</v>
          </cell>
          <cell r="G789">
            <v>0</v>
          </cell>
          <cell r="H789">
            <v>79</v>
          </cell>
        </row>
        <row r="789">
          <cell r="J789">
            <v>67</v>
          </cell>
        </row>
        <row r="789">
          <cell r="L789">
            <v>67</v>
          </cell>
        </row>
        <row r="790">
          <cell r="D790">
            <v>21107</v>
          </cell>
          <cell r="E790" t="str">
            <v>    风沙荒漠治理</v>
          </cell>
          <cell r="F790">
            <v>0</v>
          </cell>
          <cell r="G790">
            <v>0</v>
          </cell>
          <cell r="H790">
            <v>0</v>
          </cell>
        </row>
        <row r="790">
          <cell r="J790">
            <v>0</v>
          </cell>
          <cell r="K790">
            <v>0</v>
          </cell>
          <cell r="L790">
            <v>0</v>
          </cell>
        </row>
        <row r="791">
          <cell r="D791">
            <v>2110704</v>
          </cell>
          <cell r="E791" t="str">
            <v>      京津风沙源治理工程建设</v>
          </cell>
          <cell r="F791">
            <v>0</v>
          </cell>
          <cell r="G791">
            <v>0</v>
          </cell>
        </row>
        <row r="791">
          <cell r="L791">
            <v>0</v>
          </cell>
        </row>
        <row r="792">
          <cell r="D792">
            <v>2110799</v>
          </cell>
          <cell r="E792" t="str">
            <v>      其他风沙荒漠治理支出</v>
          </cell>
          <cell r="F792">
            <v>0</v>
          </cell>
          <cell r="G792">
            <v>0</v>
          </cell>
        </row>
        <row r="792">
          <cell r="L792">
            <v>0</v>
          </cell>
        </row>
        <row r="793">
          <cell r="D793">
            <v>21108</v>
          </cell>
          <cell r="E793" t="str">
            <v>    退牧还草</v>
          </cell>
          <cell r="F793">
            <v>0</v>
          </cell>
          <cell r="G793">
            <v>0</v>
          </cell>
          <cell r="H793">
            <v>0</v>
          </cell>
        </row>
        <row r="793">
          <cell r="J793">
            <v>0</v>
          </cell>
          <cell r="K793">
            <v>0</v>
          </cell>
          <cell r="L793">
            <v>0</v>
          </cell>
        </row>
        <row r="794">
          <cell r="D794">
            <v>2110804</v>
          </cell>
          <cell r="E794" t="str">
            <v>      退牧还草工程建设</v>
          </cell>
          <cell r="F794">
            <v>0</v>
          </cell>
          <cell r="G794">
            <v>0</v>
          </cell>
        </row>
        <row r="794">
          <cell r="L794">
            <v>0</v>
          </cell>
        </row>
        <row r="795">
          <cell r="D795">
            <v>2110899</v>
          </cell>
          <cell r="E795" t="str">
            <v>      其他退牧还草支出</v>
          </cell>
          <cell r="F795">
            <v>0</v>
          </cell>
          <cell r="G795">
            <v>0</v>
          </cell>
        </row>
        <row r="795">
          <cell r="L795">
            <v>0</v>
          </cell>
        </row>
        <row r="796">
          <cell r="D796">
            <v>21109</v>
          </cell>
          <cell r="E796" t="str">
            <v>    已垦草原退耕还草</v>
          </cell>
          <cell r="F796">
            <v>0</v>
          </cell>
          <cell r="G796">
            <v>0</v>
          </cell>
          <cell r="H796">
            <v>0</v>
          </cell>
        </row>
        <row r="796">
          <cell r="J796">
            <v>0</v>
          </cell>
          <cell r="K796">
            <v>0</v>
          </cell>
          <cell r="L796">
            <v>0</v>
          </cell>
        </row>
        <row r="797">
          <cell r="D797">
            <v>2110901</v>
          </cell>
          <cell r="E797" t="str">
            <v>      已垦草原退耕还草</v>
          </cell>
          <cell r="F797">
            <v>0</v>
          </cell>
          <cell r="G797">
            <v>0</v>
          </cell>
        </row>
        <row r="797">
          <cell r="L797">
            <v>0</v>
          </cell>
        </row>
        <row r="798">
          <cell r="D798">
            <v>21110</v>
          </cell>
          <cell r="E798" t="str">
            <v>    能源节约利用</v>
          </cell>
          <cell r="F798">
            <v>0</v>
          </cell>
          <cell r="G798">
            <v>0</v>
          </cell>
          <cell r="H798">
            <v>1928</v>
          </cell>
        </row>
        <row r="798">
          <cell r="J798">
            <v>0</v>
          </cell>
          <cell r="K798">
            <v>0</v>
          </cell>
          <cell r="L798">
            <v>0</v>
          </cell>
        </row>
        <row r="799">
          <cell r="D799">
            <v>2111001</v>
          </cell>
          <cell r="E799" t="str">
            <v>      能源节约利用</v>
          </cell>
          <cell r="F799">
            <v>0</v>
          </cell>
          <cell r="G799">
            <v>0</v>
          </cell>
          <cell r="H799">
            <v>1928</v>
          </cell>
        </row>
        <row r="799">
          <cell r="L799">
            <v>0</v>
          </cell>
        </row>
        <row r="800">
          <cell r="D800">
            <v>21111</v>
          </cell>
          <cell r="E800" t="str">
            <v>    污染减排</v>
          </cell>
          <cell r="F800">
            <v>611</v>
          </cell>
          <cell r="G800">
            <v>0</v>
          </cell>
          <cell r="H800">
            <v>2154</v>
          </cell>
          <cell r="I800">
            <v>10</v>
          </cell>
          <cell r="J800">
            <v>1158</v>
          </cell>
          <cell r="K800">
            <v>10</v>
          </cell>
          <cell r="L800">
            <v>1154</v>
          </cell>
        </row>
        <row r="801">
          <cell r="D801">
            <v>2111101</v>
          </cell>
          <cell r="E801" t="str">
            <v>      生态环境监测与信息</v>
          </cell>
          <cell r="F801">
            <v>0</v>
          </cell>
          <cell r="G801">
            <v>0</v>
          </cell>
          <cell r="H801">
            <v>0</v>
          </cell>
        </row>
        <row r="801">
          <cell r="L801">
            <v>0</v>
          </cell>
        </row>
        <row r="802">
          <cell r="D802">
            <v>2111102</v>
          </cell>
          <cell r="E802" t="str">
            <v>      生态环境执法监察</v>
          </cell>
          <cell r="F802">
            <v>23</v>
          </cell>
          <cell r="G802">
            <v>0</v>
          </cell>
          <cell r="H802">
            <v>49</v>
          </cell>
        </row>
        <row r="802">
          <cell r="J802">
            <v>8</v>
          </cell>
        </row>
        <row r="802">
          <cell r="L802">
            <v>4</v>
          </cell>
        </row>
        <row r="803">
          <cell r="D803">
            <v>2111103</v>
          </cell>
          <cell r="E803" t="str">
            <v>      减排专项支出</v>
          </cell>
          <cell r="F803">
            <v>518</v>
          </cell>
          <cell r="G803">
            <v>0</v>
          </cell>
          <cell r="H803">
            <v>518</v>
          </cell>
        </row>
        <row r="803">
          <cell r="J803">
            <v>1150</v>
          </cell>
        </row>
        <row r="803">
          <cell r="L803">
            <v>1150</v>
          </cell>
        </row>
        <row r="804">
          <cell r="D804">
            <v>2111104</v>
          </cell>
          <cell r="E804" t="str">
            <v>      清洁生产专项支出</v>
          </cell>
          <cell r="F804">
            <v>0</v>
          </cell>
          <cell r="G804">
            <v>0</v>
          </cell>
          <cell r="H804">
            <v>0</v>
          </cell>
        </row>
        <row r="804">
          <cell r="L804">
            <v>0</v>
          </cell>
        </row>
        <row r="805">
          <cell r="D805">
            <v>2111199</v>
          </cell>
          <cell r="E805" t="str">
            <v>      其他污染减排支出</v>
          </cell>
          <cell r="F805">
            <v>70</v>
          </cell>
          <cell r="G805">
            <v>0</v>
          </cell>
          <cell r="H805">
            <v>1587</v>
          </cell>
          <cell r="I805">
            <v>10</v>
          </cell>
        </row>
        <row r="805">
          <cell r="K805">
            <v>10</v>
          </cell>
          <cell r="L805">
            <v>0</v>
          </cell>
        </row>
        <row r="806">
          <cell r="D806">
            <v>21112</v>
          </cell>
          <cell r="E806" t="str">
            <v>    可再生能源</v>
          </cell>
          <cell r="F806">
            <v>0</v>
          </cell>
          <cell r="G806">
            <v>0</v>
          </cell>
          <cell r="H806">
            <v>0</v>
          </cell>
        </row>
        <row r="806">
          <cell r="J806">
            <v>0</v>
          </cell>
          <cell r="K806">
            <v>0</v>
          </cell>
          <cell r="L806">
            <v>0</v>
          </cell>
        </row>
        <row r="807">
          <cell r="D807">
            <v>2111201</v>
          </cell>
          <cell r="E807" t="str">
            <v>      可再生能源</v>
          </cell>
          <cell r="F807">
            <v>0</v>
          </cell>
          <cell r="G807">
            <v>0</v>
          </cell>
        </row>
        <row r="807">
          <cell r="L807">
            <v>0</v>
          </cell>
        </row>
        <row r="808">
          <cell r="D808">
            <v>21113</v>
          </cell>
          <cell r="E808" t="str">
            <v>    循环经济</v>
          </cell>
          <cell r="F808">
            <v>0</v>
          </cell>
          <cell r="G808">
            <v>0</v>
          </cell>
          <cell r="H808">
            <v>0</v>
          </cell>
        </row>
        <row r="808">
          <cell r="J808">
            <v>0</v>
          </cell>
          <cell r="K808">
            <v>0</v>
          </cell>
          <cell r="L808">
            <v>0</v>
          </cell>
        </row>
        <row r="809">
          <cell r="D809">
            <v>2111301</v>
          </cell>
          <cell r="E809" t="str">
            <v>      循环经济</v>
          </cell>
          <cell r="F809">
            <v>0</v>
          </cell>
          <cell r="G809">
            <v>0</v>
          </cell>
        </row>
        <row r="809">
          <cell r="L809">
            <v>0</v>
          </cell>
        </row>
        <row r="810">
          <cell r="D810">
            <v>21114</v>
          </cell>
          <cell r="E810" t="str">
            <v>    能源管理事务</v>
          </cell>
          <cell r="F810">
            <v>0</v>
          </cell>
          <cell r="G810">
            <v>0</v>
          </cell>
          <cell r="H810">
            <v>0</v>
          </cell>
        </row>
        <row r="810">
          <cell r="J810">
            <v>0</v>
          </cell>
          <cell r="K810">
            <v>0</v>
          </cell>
          <cell r="L810">
            <v>0</v>
          </cell>
        </row>
        <row r="811">
          <cell r="D811">
            <v>2111401</v>
          </cell>
          <cell r="E811" t="str">
            <v>      行政运行</v>
          </cell>
          <cell r="F811">
            <v>0</v>
          </cell>
          <cell r="G811">
            <v>0</v>
          </cell>
        </row>
        <row r="811">
          <cell r="L811">
            <v>0</v>
          </cell>
        </row>
        <row r="812">
          <cell r="D812">
            <v>2111402</v>
          </cell>
          <cell r="E812" t="str">
            <v>      一般行政管理事务</v>
          </cell>
          <cell r="F812">
            <v>0</v>
          </cell>
          <cell r="G812">
            <v>0</v>
          </cell>
        </row>
        <row r="812">
          <cell r="L812">
            <v>0</v>
          </cell>
        </row>
        <row r="813">
          <cell r="D813">
            <v>2111403</v>
          </cell>
          <cell r="E813" t="str">
            <v>      机关服务</v>
          </cell>
          <cell r="F813">
            <v>0</v>
          </cell>
          <cell r="G813">
            <v>0</v>
          </cell>
        </row>
        <row r="813">
          <cell r="L813">
            <v>0</v>
          </cell>
        </row>
        <row r="814">
          <cell r="D814">
            <v>2111404</v>
          </cell>
          <cell r="E814" t="str">
            <v>      能源预测预警</v>
          </cell>
          <cell r="F814">
            <v>0</v>
          </cell>
          <cell r="G814">
            <v>0</v>
          </cell>
        </row>
        <row r="814">
          <cell r="L814">
            <v>0</v>
          </cell>
        </row>
        <row r="815">
          <cell r="D815">
            <v>2111405</v>
          </cell>
          <cell r="E815" t="str">
            <v>      能源战略规划与实施</v>
          </cell>
          <cell r="F815">
            <v>0</v>
          </cell>
          <cell r="G815">
            <v>0</v>
          </cell>
        </row>
        <row r="815">
          <cell r="L815">
            <v>0</v>
          </cell>
        </row>
        <row r="816">
          <cell r="D816">
            <v>2111406</v>
          </cell>
          <cell r="E816" t="str">
            <v>      能源科技装备</v>
          </cell>
          <cell r="F816">
            <v>0</v>
          </cell>
          <cell r="G816">
            <v>0</v>
          </cell>
        </row>
        <row r="816">
          <cell r="L816">
            <v>0</v>
          </cell>
        </row>
        <row r="817">
          <cell r="D817">
            <v>2111407</v>
          </cell>
          <cell r="E817" t="str">
            <v>      能源行业管理</v>
          </cell>
          <cell r="F817">
            <v>0</v>
          </cell>
          <cell r="G817">
            <v>0</v>
          </cell>
        </row>
        <row r="817">
          <cell r="L817">
            <v>0</v>
          </cell>
        </row>
        <row r="818">
          <cell r="D818">
            <v>2111408</v>
          </cell>
          <cell r="E818" t="str">
            <v>      能源管理</v>
          </cell>
          <cell r="F818">
            <v>0</v>
          </cell>
          <cell r="G818">
            <v>0</v>
          </cell>
        </row>
        <row r="818">
          <cell r="L818">
            <v>0</v>
          </cell>
        </row>
        <row r="819">
          <cell r="D819">
            <v>2111409</v>
          </cell>
          <cell r="E819" t="str">
            <v>      石油储备发展管理</v>
          </cell>
          <cell r="F819">
            <v>0</v>
          </cell>
          <cell r="G819">
            <v>0</v>
          </cell>
        </row>
        <row r="819">
          <cell r="L819">
            <v>0</v>
          </cell>
        </row>
        <row r="820">
          <cell r="D820">
            <v>2111410</v>
          </cell>
          <cell r="E820" t="str">
            <v>      能源调查</v>
          </cell>
          <cell r="F820">
            <v>0</v>
          </cell>
          <cell r="G820">
            <v>0</v>
          </cell>
        </row>
        <row r="820">
          <cell r="L820">
            <v>0</v>
          </cell>
        </row>
        <row r="821">
          <cell r="D821">
            <v>2111411</v>
          </cell>
          <cell r="E821" t="str">
            <v>      信息化建设</v>
          </cell>
          <cell r="F821">
            <v>0</v>
          </cell>
          <cell r="G821">
            <v>0</v>
          </cell>
        </row>
        <row r="821">
          <cell r="L821">
            <v>0</v>
          </cell>
        </row>
        <row r="822">
          <cell r="D822">
            <v>2111413</v>
          </cell>
          <cell r="E822" t="str">
            <v>      农村电网建设</v>
          </cell>
          <cell r="F822">
            <v>0</v>
          </cell>
          <cell r="G822">
            <v>0</v>
          </cell>
        </row>
        <row r="822">
          <cell r="L822">
            <v>0</v>
          </cell>
        </row>
        <row r="823">
          <cell r="D823">
            <v>2111450</v>
          </cell>
          <cell r="E823" t="str">
            <v>      事业运行</v>
          </cell>
          <cell r="F823">
            <v>0</v>
          </cell>
          <cell r="G823">
            <v>0</v>
          </cell>
        </row>
        <row r="823">
          <cell r="L823">
            <v>0</v>
          </cell>
        </row>
        <row r="824">
          <cell r="D824">
            <v>2111499</v>
          </cell>
          <cell r="E824" t="str">
            <v>      其他能源管理事务支出</v>
          </cell>
          <cell r="F824">
            <v>0</v>
          </cell>
          <cell r="G824">
            <v>0</v>
          </cell>
        </row>
        <row r="824">
          <cell r="L824">
            <v>0</v>
          </cell>
        </row>
        <row r="825">
          <cell r="D825">
            <v>21199</v>
          </cell>
          <cell r="E825" t="str">
            <v>    其他节能环保支出</v>
          </cell>
          <cell r="F825">
            <v>1351</v>
          </cell>
          <cell r="G825">
            <v>126</v>
          </cell>
          <cell r="H825">
            <v>4608</v>
          </cell>
          <cell r="I825">
            <v>0</v>
          </cell>
          <cell r="J825">
            <v>6789</v>
          </cell>
          <cell r="K825">
            <v>140</v>
          </cell>
          <cell r="L825">
            <v>16112</v>
          </cell>
        </row>
        <row r="826">
          <cell r="D826">
            <v>2119999</v>
          </cell>
          <cell r="E826" t="str">
            <v>      其他节能环保支出</v>
          </cell>
          <cell r="F826">
            <v>1351</v>
          </cell>
          <cell r="G826">
            <v>126</v>
          </cell>
          <cell r="H826">
            <v>4608</v>
          </cell>
        </row>
        <row r="826">
          <cell r="J826">
            <v>6789</v>
          </cell>
          <cell r="K826">
            <v>140</v>
          </cell>
          <cell r="L826">
            <v>16112</v>
          </cell>
        </row>
        <row r="827">
          <cell r="D827">
            <v>212</v>
          </cell>
          <cell r="E827" t="str">
            <v>  城乡社区支出</v>
          </cell>
          <cell r="F827">
            <v>100839</v>
          </cell>
          <cell r="G827">
            <v>12369</v>
          </cell>
          <cell r="H827">
            <v>115860</v>
          </cell>
          <cell r="I827">
            <v>18451</v>
          </cell>
          <cell r="J827">
            <v>90114</v>
          </cell>
          <cell r="K827">
            <v>36983</v>
          </cell>
          <cell r="L827">
            <v>118112</v>
          </cell>
        </row>
        <row r="828">
          <cell r="D828">
            <v>21201</v>
          </cell>
          <cell r="E828" t="str">
            <v>    城乡社区管理事务</v>
          </cell>
          <cell r="F828">
            <v>14388</v>
          </cell>
          <cell r="G828">
            <v>109</v>
          </cell>
          <cell r="H828">
            <v>7450</v>
          </cell>
          <cell r="I828">
            <v>130</v>
          </cell>
          <cell r="J828">
            <v>9479</v>
          </cell>
          <cell r="K828">
            <v>130</v>
          </cell>
          <cell r="L828">
            <v>7224</v>
          </cell>
        </row>
        <row r="829">
          <cell r="D829">
            <v>2120101</v>
          </cell>
          <cell r="E829" t="str">
            <v>      行政运行</v>
          </cell>
          <cell r="F829">
            <v>3576</v>
          </cell>
          <cell r="G829">
            <v>0</v>
          </cell>
          <cell r="H829">
            <v>4182</v>
          </cell>
        </row>
        <row r="829">
          <cell r="J829">
            <v>4423</v>
          </cell>
        </row>
        <row r="829">
          <cell r="L829">
            <v>4270</v>
          </cell>
        </row>
        <row r="830">
          <cell r="D830">
            <v>2120102</v>
          </cell>
          <cell r="E830" t="str">
            <v>      一般行政管理事务</v>
          </cell>
          <cell r="F830">
            <v>10267</v>
          </cell>
          <cell r="G830">
            <v>0</v>
          </cell>
          <cell r="H830">
            <v>1773</v>
          </cell>
        </row>
        <row r="830">
          <cell r="J830">
            <v>3335</v>
          </cell>
        </row>
        <row r="830">
          <cell r="L830">
            <v>1637</v>
          </cell>
        </row>
        <row r="831">
          <cell r="D831">
            <v>2120103</v>
          </cell>
          <cell r="E831" t="str">
            <v>      机关服务</v>
          </cell>
          <cell r="F831">
            <v>0</v>
          </cell>
          <cell r="G831">
            <v>0</v>
          </cell>
          <cell r="H831">
            <v>0</v>
          </cell>
        </row>
        <row r="831">
          <cell r="L831">
            <v>0</v>
          </cell>
        </row>
        <row r="832">
          <cell r="D832">
            <v>2120104</v>
          </cell>
          <cell r="E832" t="str">
            <v>      城管执法</v>
          </cell>
          <cell r="F832">
            <v>280</v>
          </cell>
          <cell r="G832">
            <v>0</v>
          </cell>
          <cell r="H832">
            <v>1078</v>
          </cell>
        </row>
        <row r="832">
          <cell r="J832">
            <v>1193</v>
          </cell>
        </row>
        <row r="832">
          <cell r="L832">
            <v>996</v>
          </cell>
        </row>
        <row r="833">
          <cell r="D833">
            <v>2120105</v>
          </cell>
          <cell r="E833" t="str">
            <v>      工程建设标准规范编制与监管</v>
          </cell>
          <cell r="F833">
            <v>0</v>
          </cell>
          <cell r="G833">
            <v>0</v>
          </cell>
          <cell r="H833">
            <v>0</v>
          </cell>
        </row>
        <row r="833">
          <cell r="L833">
            <v>0</v>
          </cell>
        </row>
        <row r="834">
          <cell r="D834">
            <v>2120106</v>
          </cell>
          <cell r="E834" t="str">
            <v>      工程建设管理</v>
          </cell>
          <cell r="F834">
            <v>0</v>
          </cell>
          <cell r="G834">
            <v>0</v>
          </cell>
          <cell r="H834">
            <v>22</v>
          </cell>
        </row>
        <row r="834">
          <cell r="J834">
            <v>19</v>
          </cell>
        </row>
        <row r="834">
          <cell r="L834">
            <v>19</v>
          </cell>
        </row>
        <row r="835">
          <cell r="D835">
            <v>2120107</v>
          </cell>
          <cell r="E835" t="str">
            <v>      市政公用行业市场监管</v>
          </cell>
          <cell r="F835">
            <v>0</v>
          </cell>
          <cell r="G835">
            <v>0</v>
          </cell>
          <cell r="H835">
            <v>0</v>
          </cell>
        </row>
        <row r="835">
          <cell r="L835">
            <v>0</v>
          </cell>
        </row>
        <row r="836">
          <cell r="D836">
            <v>2120109</v>
          </cell>
          <cell r="E836" t="str">
            <v>      住宅建设与房地产市场监管</v>
          </cell>
          <cell r="F836">
            <v>0</v>
          </cell>
          <cell r="G836">
            <v>0</v>
          </cell>
          <cell r="H836">
            <v>0</v>
          </cell>
        </row>
        <row r="836">
          <cell r="L836">
            <v>0</v>
          </cell>
        </row>
        <row r="837">
          <cell r="D837">
            <v>2120110</v>
          </cell>
          <cell r="E837" t="str">
            <v>      执业资格注册、资质审查</v>
          </cell>
          <cell r="F837">
            <v>0</v>
          </cell>
          <cell r="G837">
            <v>0</v>
          </cell>
          <cell r="H837">
            <v>0</v>
          </cell>
        </row>
        <row r="837">
          <cell r="L837">
            <v>0</v>
          </cell>
        </row>
        <row r="838">
          <cell r="D838">
            <v>2120199</v>
          </cell>
          <cell r="E838" t="str">
            <v>      其他城乡社区管理事务支出</v>
          </cell>
          <cell r="F838">
            <v>265</v>
          </cell>
          <cell r="G838">
            <v>109</v>
          </cell>
          <cell r="H838">
            <v>395</v>
          </cell>
          <cell r="I838">
            <v>130</v>
          </cell>
          <cell r="J838">
            <v>509</v>
          </cell>
          <cell r="K838">
            <v>130</v>
          </cell>
          <cell r="L838">
            <v>302</v>
          </cell>
        </row>
        <row r="839">
          <cell r="D839">
            <v>21202</v>
          </cell>
          <cell r="E839" t="str">
            <v>    城乡社区规划与管理</v>
          </cell>
          <cell r="F839">
            <v>72</v>
          </cell>
          <cell r="G839">
            <v>164</v>
          </cell>
          <cell r="H839">
            <v>54</v>
          </cell>
          <cell r="I839">
            <v>376</v>
          </cell>
          <cell r="J839">
            <v>47</v>
          </cell>
          <cell r="K839">
            <v>253</v>
          </cell>
          <cell r="L839">
            <v>47</v>
          </cell>
        </row>
        <row r="840">
          <cell r="D840">
            <v>2120201</v>
          </cell>
          <cell r="E840" t="str">
            <v>      城乡社区规划与管理</v>
          </cell>
          <cell r="F840">
            <v>72</v>
          </cell>
          <cell r="G840">
            <v>164</v>
          </cell>
          <cell r="H840">
            <v>54</v>
          </cell>
          <cell r="I840">
            <v>376</v>
          </cell>
          <cell r="J840">
            <v>47</v>
          </cell>
          <cell r="K840">
            <v>253</v>
          </cell>
          <cell r="L840">
            <v>47</v>
          </cell>
        </row>
        <row r="841">
          <cell r="D841">
            <v>21203</v>
          </cell>
          <cell r="E841" t="str">
            <v>    城乡社区公共设施</v>
          </cell>
          <cell r="F841">
            <v>78229</v>
          </cell>
          <cell r="G841">
            <v>5288</v>
          </cell>
          <cell r="H841">
            <v>76273</v>
          </cell>
          <cell r="I841">
            <v>6466</v>
          </cell>
          <cell r="J841">
            <v>48428</v>
          </cell>
          <cell r="K841">
            <v>28765</v>
          </cell>
          <cell r="L841">
            <v>26410</v>
          </cell>
        </row>
        <row r="842">
          <cell r="D842">
            <v>2120303</v>
          </cell>
          <cell r="E842" t="str">
            <v>      小城镇基础设施建设</v>
          </cell>
          <cell r="F842">
            <v>550</v>
          </cell>
          <cell r="G842">
            <v>3102</v>
          </cell>
          <cell r="H842">
            <v>2853</v>
          </cell>
          <cell r="I842">
            <v>4563</v>
          </cell>
          <cell r="J842">
            <v>13420</v>
          </cell>
          <cell r="K842">
            <v>7826</v>
          </cell>
          <cell r="L842">
            <v>12574</v>
          </cell>
        </row>
        <row r="843">
          <cell r="D843">
            <v>2120399</v>
          </cell>
          <cell r="E843" t="str">
            <v>      其他城乡社区公共设施支出</v>
          </cell>
          <cell r="F843">
            <v>77679</v>
          </cell>
          <cell r="G843">
            <v>2186</v>
          </cell>
          <cell r="H843">
            <v>73420</v>
          </cell>
          <cell r="I843">
            <v>1903</v>
          </cell>
          <cell r="J843">
            <v>35008</v>
          </cell>
          <cell r="K843">
            <v>20939</v>
          </cell>
          <cell r="L843">
            <v>13836</v>
          </cell>
        </row>
        <row r="844">
          <cell r="D844">
            <v>21205</v>
          </cell>
          <cell r="E844" t="str">
            <v>    城乡社区环境卫生</v>
          </cell>
          <cell r="F844">
            <v>1693</v>
          </cell>
          <cell r="G844">
            <v>6720</v>
          </cell>
          <cell r="H844">
            <v>13781</v>
          </cell>
          <cell r="I844">
            <v>10731</v>
          </cell>
          <cell r="J844">
            <v>14084</v>
          </cell>
          <cell r="K844">
            <v>7127</v>
          </cell>
          <cell r="L844">
            <v>11334</v>
          </cell>
        </row>
        <row r="845">
          <cell r="D845">
            <v>2120501</v>
          </cell>
          <cell r="E845" t="str">
            <v>      城乡社区环境卫生</v>
          </cell>
          <cell r="F845">
            <v>1693</v>
          </cell>
          <cell r="G845">
            <v>6720</v>
          </cell>
          <cell r="H845">
            <v>13781</v>
          </cell>
          <cell r="I845">
            <v>10731</v>
          </cell>
          <cell r="J845">
            <v>14084</v>
          </cell>
          <cell r="K845">
            <v>7127</v>
          </cell>
          <cell r="L845">
            <v>11334</v>
          </cell>
        </row>
        <row r="846">
          <cell r="D846">
            <v>21206</v>
          </cell>
          <cell r="E846" t="str">
            <v>    建设市场管理与监督</v>
          </cell>
          <cell r="F846">
            <v>807</v>
          </cell>
          <cell r="G846">
            <v>0</v>
          </cell>
          <cell r="H846">
            <v>979</v>
          </cell>
        </row>
        <row r="846">
          <cell r="J846">
            <v>1226</v>
          </cell>
          <cell r="K846">
            <v>0</v>
          </cell>
          <cell r="L846">
            <v>1207</v>
          </cell>
        </row>
        <row r="847">
          <cell r="D847">
            <v>2120601</v>
          </cell>
          <cell r="E847" t="str">
            <v>      建设市场管理与监督</v>
          </cell>
          <cell r="F847">
            <v>807</v>
          </cell>
          <cell r="G847">
            <v>0</v>
          </cell>
          <cell r="H847">
            <v>979</v>
          </cell>
        </row>
        <row r="847">
          <cell r="J847">
            <v>1226</v>
          </cell>
        </row>
        <row r="847">
          <cell r="L847">
            <v>1207</v>
          </cell>
        </row>
        <row r="848">
          <cell r="D848">
            <v>21299</v>
          </cell>
          <cell r="E848" t="str">
            <v>    其他城乡社区支出</v>
          </cell>
          <cell r="F848">
            <v>5650</v>
          </cell>
          <cell r="G848">
            <v>88</v>
          </cell>
          <cell r="H848">
            <v>17323</v>
          </cell>
          <cell r="I848">
            <v>748</v>
          </cell>
          <cell r="J848">
            <v>16850</v>
          </cell>
          <cell r="K848">
            <v>708</v>
          </cell>
          <cell r="L848">
            <v>71890</v>
          </cell>
        </row>
        <row r="849">
          <cell r="D849">
            <v>2129999</v>
          </cell>
          <cell r="E849" t="str">
            <v>      其他城乡社区支出</v>
          </cell>
          <cell r="F849">
            <v>5650</v>
          </cell>
          <cell r="G849">
            <v>88</v>
          </cell>
          <cell r="H849">
            <v>17323</v>
          </cell>
          <cell r="I849">
            <v>748</v>
          </cell>
          <cell r="J849">
            <v>16850</v>
          </cell>
          <cell r="K849">
            <v>708</v>
          </cell>
          <cell r="L849">
            <v>71890</v>
          </cell>
        </row>
        <row r="850">
          <cell r="D850">
            <v>213</v>
          </cell>
          <cell r="E850" t="str">
            <v>  农林水支出</v>
          </cell>
          <cell r="F850">
            <v>54295</v>
          </cell>
          <cell r="G850">
            <v>10028</v>
          </cell>
          <cell r="H850">
            <v>58473</v>
          </cell>
          <cell r="I850">
            <v>12312</v>
          </cell>
          <cell r="J850">
            <v>61910</v>
          </cell>
          <cell r="K850">
            <v>13555</v>
          </cell>
          <cell r="L850">
            <v>53609</v>
          </cell>
        </row>
        <row r="851">
          <cell r="D851">
            <v>21301</v>
          </cell>
          <cell r="E851" t="str">
            <v>    农业农村</v>
          </cell>
          <cell r="F851">
            <v>28125</v>
          </cell>
          <cell r="G851">
            <v>3715</v>
          </cell>
          <cell r="H851">
            <v>20641</v>
          </cell>
          <cell r="I851">
            <v>5232</v>
          </cell>
          <cell r="J851">
            <v>19571</v>
          </cell>
          <cell r="K851">
            <v>5572</v>
          </cell>
          <cell r="L851">
            <v>22822</v>
          </cell>
        </row>
        <row r="852">
          <cell r="D852">
            <v>2130101</v>
          </cell>
          <cell r="E852" t="str">
            <v>      行政运行</v>
          </cell>
          <cell r="F852">
            <v>1310</v>
          </cell>
          <cell r="G852">
            <v>0</v>
          </cell>
          <cell r="H852">
            <v>1483</v>
          </cell>
        </row>
        <row r="852">
          <cell r="J852">
            <v>1621</v>
          </cell>
        </row>
        <row r="852">
          <cell r="L852">
            <v>1589</v>
          </cell>
        </row>
        <row r="853">
          <cell r="D853">
            <v>2130102</v>
          </cell>
          <cell r="E853" t="str">
            <v>      一般行政管理事务</v>
          </cell>
          <cell r="F853">
            <v>2004</v>
          </cell>
          <cell r="G853">
            <v>0</v>
          </cell>
          <cell r="H853">
            <v>4122</v>
          </cell>
        </row>
        <row r="853">
          <cell r="J853">
            <v>1238</v>
          </cell>
        </row>
        <row r="853">
          <cell r="L853">
            <v>201</v>
          </cell>
        </row>
        <row r="854">
          <cell r="D854">
            <v>2130103</v>
          </cell>
          <cell r="E854" t="str">
            <v>      机关服务</v>
          </cell>
          <cell r="F854">
            <v>0</v>
          </cell>
          <cell r="G854">
            <v>0</v>
          </cell>
          <cell r="H854">
            <v>0</v>
          </cell>
        </row>
        <row r="854">
          <cell r="L854">
            <v>0</v>
          </cell>
        </row>
        <row r="855">
          <cell r="D855">
            <v>2130104</v>
          </cell>
          <cell r="E855" t="str">
            <v>      事业运行</v>
          </cell>
          <cell r="F855">
            <v>2172</v>
          </cell>
          <cell r="G855">
            <v>2955</v>
          </cell>
          <cell r="H855">
            <v>2510</v>
          </cell>
          <cell r="I855">
            <v>3701</v>
          </cell>
          <cell r="J855">
            <v>2652</v>
          </cell>
          <cell r="K855">
            <v>3822</v>
          </cell>
          <cell r="L855">
            <v>2484</v>
          </cell>
        </row>
        <row r="856">
          <cell r="D856">
            <v>2130105</v>
          </cell>
          <cell r="E856" t="str">
            <v>      农垦运行</v>
          </cell>
          <cell r="F856">
            <v>0</v>
          </cell>
          <cell r="G856">
            <v>0</v>
          </cell>
          <cell r="H856">
            <v>0</v>
          </cell>
        </row>
        <row r="856">
          <cell r="L856">
            <v>0</v>
          </cell>
        </row>
        <row r="857">
          <cell r="D857">
            <v>2130106</v>
          </cell>
          <cell r="E857" t="str">
            <v>      科技转化与推广服务</v>
          </cell>
          <cell r="F857">
            <v>57</v>
          </cell>
          <cell r="G857">
            <v>0</v>
          </cell>
          <cell r="H857">
            <v>607</v>
          </cell>
        </row>
        <row r="857">
          <cell r="J857">
            <v>359</v>
          </cell>
        </row>
        <row r="857">
          <cell r="L857">
            <v>438</v>
          </cell>
        </row>
        <row r="858">
          <cell r="D858">
            <v>2130108</v>
          </cell>
          <cell r="E858" t="str">
            <v>      病虫害控制</v>
          </cell>
          <cell r="F858">
            <v>164</v>
          </cell>
          <cell r="G858">
            <v>27</v>
          </cell>
          <cell r="H858">
            <v>127</v>
          </cell>
          <cell r="I858">
            <v>57</v>
          </cell>
          <cell r="J858">
            <v>341</v>
          </cell>
          <cell r="K858">
            <v>54</v>
          </cell>
          <cell r="L858">
            <v>299</v>
          </cell>
        </row>
        <row r="859">
          <cell r="D859">
            <v>2130109</v>
          </cell>
          <cell r="E859" t="str">
            <v>      农产品质量安全</v>
          </cell>
          <cell r="F859">
            <v>53</v>
          </cell>
          <cell r="G859">
            <v>0</v>
          </cell>
          <cell r="H859">
            <v>839</v>
          </cell>
        </row>
        <row r="859">
          <cell r="J859">
            <v>456</v>
          </cell>
          <cell r="K859">
            <v>3</v>
          </cell>
          <cell r="L859">
            <v>493</v>
          </cell>
        </row>
        <row r="860">
          <cell r="D860">
            <v>2130110</v>
          </cell>
          <cell r="E860" t="str">
            <v>      执法监管</v>
          </cell>
          <cell r="F860">
            <v>10</v>
          </cell>
          <cell r="G860">
            <v>0</v>
          </cell>
          <cell r="H860">
            <v>152</v>
          </cell>
        </row>
        <row r="860">
          <cell r="J860">
            <v>97</v>
          </cell>
        </row>
        <row r="860">
          <cell r="L860">
            <v>44</v>
          </cell>
        </row>
        <row r="861">
          <cell r="D861">
            <v>2130111</v>
          </cell>
          <cell r="E861" t="str">
            <v>      统计监测与信息服务</v>
          </cell>
          <cell r="F861">
            <v>0</v>
          </cell>
          <cell r="G861">
            <v>0</v>
          </cell>
          <cell r="H861">
            <v>23</v>
          </cell>
        </row>
        <row r="861">
          <cell r="J861">
            <v>23</v>
          </cell>
        </row>
        <row r="861">
          <cell r="L861">
            <v>22</v>
          </cell>
        </row>
        <row r="862">
          <cell r="D862">
            <v>2130112</v>
          </cell>
          <cell r="E862" t="str">
            <v>      行业业务管理</v>
          </cell>
          <cell r="F862">
            <v>9</v>
          </cell>
          <cell r="G862">
            <v>0</v>
          </cell>
          <cell r="H862">
            <v>10</v>
          </cell>
        </row>
        <row r="862">
          <cell r="J862">
            <v>10</v>
          </cell>
        </row>
        <row r="862">
          <cell r="L862">
            <v>5</v>
          </cell>
        </row>
        <row r="863">
          <cell r="D863">
            <v>2130114</v>
          </cell>
          <cell r="E863" t="str">
            <v>      对外交流与合作</v>
          </cell>
          <cell r="F863">
            <v>0</v>
          </cell>
          <cell r="G863">
            <v>0</v>
          </cell>
          <cell r="H863">
            <v>0</v>
          </cell>
        </row>
        <row r="863">
          <cell r="L863">
            <v>0</v>
          </cell>
        </row>
        <row r="864">
          <cell r="D864">
            <v>2130119</v>
          </cell>
          <cell r="E864" t="str">
            <v>      防灾救灾</v>
          </cell>
          <cell r="F864">
            <v>20</v>
          </cell>
          <cell r="G864">
            <v>0</v>
          </cell>
        </row>
        <row r="864">
          <cell r="L864">
            <v>0</v>
          </cell>
        </row>
        <row r="865">
          <cell r="D865">
            <v>2130120</v>
          </cell>
          <cell r="E865" t="str">
            <v>      稳定农民收入补贴</v>
          </cell>
          <cell r="F865">
            <v>0</v>
          </cell>
          <cell r="G865">
            <v>0</v>
          </cell>
          <cell r="H865">
            <v>0</v>
          </cell>
        </row>
        <row r="865">
          <cell r="L865">
            <v>0</v>
          </cell>
        </row>
        <row r="866">
          <cell r="D866">
            <v>2130121</v>
          </cell>
          <cell r="E866" t="str">
            <v>      农业结构调整补贴</v>
          </cell>
          <cell r="F866">
            <v>0</v>
          </cell>
          <cell r="G866">
            <v>0</v>
          </cell>
          <cell r="H866">
            <v>0</v>
          </cell>
        </row>
        <row r="866">
          <cell r="L866">
            <v>0</v>
          </cell>
        </row>
        <row r="867">
          <cell r="D867">
            <v>2130122</v>
          </cell>
          <cell r="E867" t="str">
            <v>      农业生产发展</v>
          </cell>
          <cell r="F867">
            <v>3430</v>
          </cell>
          <cell r="G867">
            <v>0</v>
          </cell>
          <cell r="H867">
            <v>2896</v>
          </cell>
        </row>
        <row r="867">
          <cell r="J867">
            <v>4976</v>
          </cell>
        </row>
        <row r="867">
          <cell r="L867">
            <v>4663</v>
          </cell>
        </row>
        <row r="868">
          <cell r="D868">
            <v>2130124</v>
          </cell>
          <cell r="E868" t="str">
            <v>      农村合作经济</v>
          </cell>
          <cell r="F868">
            <v>1494</v>
          </cell>
          <cell r="G868">
            <v>0</v>
          </cell>
          <cell r="H868">
            <v>335</v>
          </cell>
        </row>
        <row r="868">
          <cell r="J868">
            <v>350</v>
          </cell>
        </row>
        <row r="868">
          <cell r="L868">
            <v>242</v>
          </cell>
        </row>
        <row r="869">
          <cell r="D869">
            <v>2130125</v>
          </cell>
          <cell r="E869" t="str">
            <v>      农产品加工与促销</v>
          </cell>
          <cell r="F869">
            <v>166</v>
          </cell>
          <cell r="G869">
            <v>0</v>
          </cell>
          <cell r="H869">
            <v>196</v>
          </cell>
        </row>
        <row r="869">
          <cell r="J869">
            <v>196</v>
          </cell>
        </row>
        <row r="869">
          <cell r="L869">
            <v>129</v>
          </cell>
        </row>
        <row r="870">
          <cell r="D870">
            <v>2130126</v>
          </cell>
          <cell r="E870" t="str">
            <v>      农村社会事业</v>
          </cell>
          <cell r="F870">
            <v>5644</v>
          </cell>
          <cell r="G870">
            <v>0</v>
          </cell>
          <cell r="H870">
            <v>0</v>
          </cell>
        </row>
        <row r="870">
          <cell r="J870">
            <v>1586</v>
          </cell>
        </row>
        <row r="870">
          <cell r="L870">
            <v>7883</v>
          </cell>
        </row>
        <row r="871">
          <cell r="D871">
            <v>2130135</v>
          </cell>
          <cell r="E871" t="str">
            <v>      农业资源保护修复与利用</v>
          </cell>
          <cell r="F871">
            <v>2989</v>
          </cell>
          <cell r="G871">
            <v>0</v>
          </cell>
          <cell r="H871">
            <v>2704</v>
          </cell>
        </row>
        <row r="871">
          <cell r="J871">
            <v>1494</v>
          </cell>
          <cell r="K871">
            <v>99</v>
          </cell>
          <cell r="L871">
            <v>1041</v>
          </cell>
        </row>
        <row r="872">
          <cell r="D872">
            <v>2130142</v>
          </cell>
          <cell r="E872" t="str">
            <v>      农村道路建设</v>
          </cell>
          <cell r="F872">
            <v>3242</v>
          </cell>
          <cell r="G872">
            <v>351</v>
          </cell>
        </row>
        <row r="872">
          <cell r="I872">
            <v>1010</v>
          </cell>
          <cell r="J872">
            <v>2000</v>
          </cell>
          <cell r="K872">
            <v>1020</v>
          </cell>
          <cell r="L872">
            <v>2000</v>
          </cell>
        </row>
        <row r="873">
          <cell r="D873">
            <v>2130148</v>
          </cell>
          <cell r="E873" t="str">
            <v>      成品油价格改革对渔业的补贴</v>
          </cell>
          <cell r="F873">
            <v>9</v>
          </cell>
          <cell r="G873">
            <v>0</v>
          </cell>
        </row>
        <row r="873">
          <cell r="J873">
            <v>3</v>
          </cell>
        </row>
        <row r="873">
          <cell r="L873">
            <v>0</v>
          </cell>
        </row>
        <row r="874">
          <cell r="D874">
            <v>2130152</v>
          </cell>
          <cell r="E874" t="str">
            <v>      对高校毕业生到基层任职补助</v>
          </cell>
          <cell r="F874">
            <v>0</v>
          </cell>
          <cell r="G874">
            <v>31</v>
          </cell>
        </row>
        <row r="874">
          <cell r="I874">
            <v>17</v>
          </cell>
        </row>
        <row r="874">
          <cell r="K874">
            <v>14</v>
          </cell>
          <cell r="L874">
            <v>0</v>
          </cell>
        </row>
        <row r="875">
          <cell r="D875">
            <v>2130153</v>
          </cell>
          <cell r="E875" t="str">
            <v>      农田建设</v>
          </cell>
          <cell r="F875">
            <v>2147</v>
          </cell>
          <cell r="G875">
            <v>0</v>
          </cell>
          <cell r="H875">
            <v>2268</v>
          </cell>
        </row>
        <row r="875">
          <cell r="J875">
            <v>1323</v>
          </cell>
        </row>
        <row r="875">
          <cell r="L875">
            <v>649</v>
          </cell>
        </row>
        <row r="876">
          <cell r="D876">
            <v>2130199</v>
          </cell>
          <cell r="E876" t="str">
            <v>      其他农业农村支出</v>
          </cell>
          <cell r="F876">
            <v>3205</v>
          </cell>
          <cell r="G876">
            <v>351</v>
          </cell>
          <cell r="H876">
            <v>2369</v>
          </cell>
          <cell r="I876">
            <v>447</v>
          </cell>
          <cell r="J876">
            <v>847</v>
          </cell>
          <cell r="K876">
            <v>560</v>
          </cell>
          <cell r="L876">
            <v>640</v>
          </cell>
        </row>
        <row r="877">
          <cell r="D877">
            <v>21302</v>
          </cell>
          <cell r="E877" t="str">
            <v>    林业和草原</v>
          </cell>
          <cell r="F877">
            <v>6284</v>
          </cell>
          <cell r="G877">
            <v>281</v>
          </cell>
          <cell r="H877">
            <v>8549</v>
          </cell>
          <cell r="I877">
            <v>338</v>
          </cell>
          <cell r="J877">
            <v>19610</v>
          </cell>
          <cell r="K877">
            <v>1030</v>
          </cell>
          <cell r="L877">
            <v>13372</v>
          </cell>
        </row>
        <row r="878">
          <cell r="D878">
            <v>2130201</v>
          </cell>
          <cell r="E878" t="str">
            <v>      行政运行</v>
          </cell>
          <cell r="F878">
            <v>374</v>
          </cell>
          <cell r="G878">
            <v>0</v>
          </cell>
          <cell r="H878">
            <v>431</v>
          </cell>
        </row>
        <row r="878">
          <cell r="J878">
            <v>465</v>
          </cell>
        </row>
        <row r="878">
          <cell r="L878">
            <v>454</v>
          </cell>
        </row>
        <row r="879">
          <cell r="D879">
            <v>2130202</v>
          </cell>
          <cell r="E879" t="str">
            <v>      一般行政管理事务</v>
          </cell>
          <cell r="F879">
            <v>9</v>
          </cell>
          <cell r="G879">
            <v>0</v>
          </cell>
          <cell r="H879">
            <v>137</v>
          </cell>
        </row>
        <row r="879">
          <cell r="J879">
            <v>23</v>
          </cell>
        </row>
        <row r="879">
          <cell r="L879">
            <v>19</v>
          </cell>
        </row>
        <row r="880">
          <cell r="D880">
            <v>2130203</v>
          </cell>
          <cell r="E880" t="str">
            <v>      机关服务</v>
          </cell>
          <cell r="F880">
            <v>0</v>
          </cell>
          <cell r="G880">
            <v>0</v>
          </cell>
          <cell r="H880">
            <v>0</v>
          </cell>
        </row>
        <row r="880">
          <cell r="L880">
            <v>0</v>
          </cell>
        </row>
        <row r="881">
          <cell r="D881">
            <v>2130204</v>
          </cell>
          <cell r="E881" t="str">
            <v>      事业机构</v>
          </cell>
          <cell r="F881">
            <v>830</v>
          </cell>
          <cell r="G881">
            <v>0</v>
          </cell>
          <cell r="H881">
            <v>1060</v>
          </cell>
        </row>
        <row r="881">
          <cell r="J881">
            <v>1114</v>
          </cell>
        </row>
        <row r="881">
          <cell r="L881">
            <v>1081</v>
          </cell>
        </row>
        <row r="882">
          <cell r="D882">
            <v>2130205</v>
          </cell>
          <cell r="E882" t="str">
            <v>      森林资源培育</v>
          </cell>
          <cell r="F882">
            <v>3362</v>
          </cell>
          <cell r="G882">
            <v>0</v>
          </cell>
          <cell r="H882">
            <v>4386</v>
          </cell>
        </row>
        <row r="882">
          <cell r="J882">
            <v>7361</v>
          </cell>
          <cell r="K882">
            <v>632</v>
          </cell>
          <cell r="L882">
            <v>3273</v>
          </cell>
        </row>
        <row r="883">
          <cell r="D883">
            <v>2130206</v>
          </cell>
          <cell r="E883" t="str">
            <v>      技术推广与转化</v>
          </cell>
          <cell r="F883">
            <v>4</v>
          </cell>
          <cell r="G883">
            <v>0</v>
          </cell>
          <cell r="H883">
            <v>5</v>
          </cell>
        </row>
        <row r="883">
          <cell r="J883">
            <v>5</v>
          </cell>
        </row>
        <row r="883">
          <cell r="L883">
            <v>5</v>
          </cell>
        </row>
        <row r="884">
          <cell r="D884">
            <v>2130207</v>
          </cell>
          <cell r="E884" t="str">
            <v>      森林资源管理</v>
          </cell>
          <cell r="F884">
            <v>438</v>
          </cell>
          <cell r="G884">
            <v>0</v>
          </cell>
          <cell r="H884">
            <v>711</v>
          </cell>
          <cell r="I884">
            <v>16</v>
          </cell>
          <cell r="J884">
            <v>582</v>
          </cell>
          <cell r="K884">
            <v>16</v>
          </cell>
          <cell r="L884">
            <v>436</v>
          </cell>
        </row>
        <row r="885">
          <cell r="D885">
            <v>2130209</v>
          </cell>
          <cell r="E885" t="str">
            <v>      森林生态效益补偿</v>
          </cell>
          <cell r="F885">
            <v>299</v>
          </cell>
          <cell r="G885">
            <v>0</v>
          </cell>
          <cell r="H885">
            <v>348</v>
          </cell>
        </row>
        <row r="885">
          <cell r="J885">
            <v>415</v>
          </cell>
        </row>
        <row r="885">
          <cell r="L885">
            <v>314</v>
          </cell>
        </row>
        <row r="886">
          <cell r="D886">
            <v>2130210</v>
          </cell>
          <cell r="E886" t="str">
            <v>      自然保护区等管理</v>
          </cell>
          <cell r="F886">
            <v>60</v>
          </cell>
          <cell r="G886">
            <v>0</v>
          </cell>
          <cell r="H886">
            <v>80</v>
          </cell>
        </row>
        <row r="886">
          <cell r="J886">
            <v>57</v>
          </cell>
        </row>
        <row r="886">
          <cell r="L886">
            <v>1023</v>
          </cell>
        </row>
        <row r="887">
          <cell r="D887">
            <v>2130211</v>
          </cell>
          <cell r="E887" t="str">
            <v>      动植物保护</v>
          </cell>
          <cell r="F887">
            <v>33</v>
          </cell>
          <cell r="G887">
            <v>0</v>
          </cell>
          <cell r="H887">
            <v>77</v>
          </cell>
        </row>
        <row r="887">
          <cell r="J887">
            <v>91</v>
          </cell>
        </row>
        <row r="887">
          <cell r="L887">
            <v>75</v>
          </cell>
        </row>
        <row r="888">
          <cell r="D888">
            <v>2130212</v>
          </cell>
          <cell r="E888" t="str">
            <v>      湿地保护</v>
          </cell>
          <cell r="F888">
            <v>15</v>
          </cell>
          <cell r="G888">
            <v>0</v>
          </cell>
        </row>
        <row r="888">
          <cell r="J888">
            <v>30</v>
          </cell>
        </row>
        <row r="888">
          <cell r="L888">
            <v>20</v>
          </cell>
        </row>
        <row r="889">
          <cell r="D889">
            <v>2130213</v>
          </cell>
          <cell r="E889" t="str">
            <v>      执法与监督</v>
          </cell>
          <cell r="F889">
            <v>2</v>
          </cell>
          <cell r="G889">
            <v>0</v>
          </cell>
          <cell r="H889">
            <v>20</v>
          </cell>
        </row>
        <row r="889">
          <cell r="J889">
            <v>20</v>
          </cell>
        </row>
        <row r="889">
          <cell r="L889">
            <v>11</v>
          </cell>
        </row>
        <row r="890">
          <cell r="D890">
            <v>2130217</v>
          </cell>
          <cell r="E890" t="str">
            <v>      防沙治沙</v>
          </cell>
          <cell r="F890">
            <v>0</v>
          </cell>
          <cell r="G890">
            <v>0</v>
          </cell>
          <cell r="H890">
            <v>0</v>
          </cell>
        </row>
        <row r="890">
          <cell r="L890">
            <v>0</v>
          </cell>
        </row>
        <row r="891">
          <cell r="D891">
            <v>2130220</v>
          </cell>
          <cell r="E891" t="str">
            <v>      对外合作与交流</v>
          </cell>
          <cell r="F891">
            <v>0</v>
          </cell>
          <cell r="G891">
            <v>0</v>
          </cell>
          <cell r="H891">
            <v>0</v>
          </cell>
        </row>
        <row r="891">
          <cell r="L891">
            <v>0</v>
          </cell>
        </row>
        <row r="892">
          <cell r="D892">
            <v>2130221</v>
          </cell>
          <cell r="E892" t="str">
            <v>      产业化管理</v>
          </cell>
          <cell r="F892">
            <v>0</v>
          </cell>
          <cell r="G892">
            <v>0</v>
          </cell>
          <cell r="H892">
            <v>0</v>
          </cell>
        </row>
        <row r="892">
          <cell r="L892">
            <v>0</v>
          </cell>
        </row>
        <row r="893">
          <cell r="D893">
            <v>2130223</v>
          </cell>
          <cell r="E893" t="str">
            <v>      信息管理</v>
          </cell>
          <cell r="F893">
            <v>0</v>
          </cell>
          <cell r="G893">
            <v>0</v>
          </cell>
          <cell r="H893">
            <v>0</v>
          </cell>
        </row>
        <row r="893">
          <cell r="L893">
            <v>0</v>
          </cell>
        </row>
        <row r="894">
          <cell r="D894">
            <v>2130226</v>
          </cell>
          <cell r="E894" t="str">
            <v>      林区公共支出</v>
          </cell>
          <cell r="F894">
            <v>0</v>
          </cell>
          <cell r="G894">
            <v>0</v>
          </cell>
          <cell r="H894">
            <v>0</v>
          </cell>
        </row>
        <row r="894">
          <cell r="J894">
            <v>95</v>
          </cell>
        </row>
        <row r="894">
          <cell r="L894">
            <v>12</v>
          </cell>
        </row>
        <row r="895">
          <cell r="D895">
            <v>2130227</v>
          </cell>
          <cell r="E895" t="str">
            <v>      贷款贴息</v>
          </cell>
          <cell r="F895">
            <v>0</v>
          </cell>
          <cell r="G895">
            <v>0</v>
          </cell>
          <cell r="H895">
            <v>0</v>
          </cell>
        </row>
        <row r="895">
          <cell r="L895">
            <v>0</v>
          </cell>
        </row>
        <row r="896">
          <cell r="D896">
            <v>2130232</v>
          </cell>
          <cell r="E896" t="str">
            <v>      成品油价格改革对林业的补贴</v>
          </cell>
          <cell r="F896">
            <v>0</v>
          </cell>
          <cell r="G896">
            <v>0</v>
          </cell>
          <cell r="H896">
            <v>0</v>
          </cell>
        </row>
        <row r="896">
          <cell r="L896">
            <v>0</v>
          </cell>
        </row>
        <row r="897">
          <cell r="D897">
            <v>2130234</v>
          </cell>
          <cell r="E897" t="str">
            <v>      林业草原防灾减灾</v>
          </cell>
          <cell r="F897">
            <v>710</v>
          </cell>
          <cell r="G897">
            <v>281</v>
          </cell>
          <cell r="H897">
            <v>1106</v>
          </cell>
          <cell r="I897">
            <v>322</v>
          </cell>
          <cell r="J897">
            <v>813</v>
          </cell>
          <cell r="K897">
            <v>382</v>
          </cell>
          <cell r="L897">
            <v>518</v>
          </cell>
        </row>
        <row r="898">
          <cell r="D898">
            <v>2130235</v>
          </cell>
          <cell r="E898" t="str">
            <v>      国家公园</v>
          </cell>
          <cell r="F898">
            <v>0</v>
          </cell>
          <cell r="G898">
            <v>0</v>
          </cell>
        </row>
        <row r="898">
          <cell r="J898">
            <v>6033</v>
          </cell>
        </row>
        <row r="898">
          <cell r="L898">
            <v>6033</v>
          </cell>
        </row>
        <row r="899">
          <cell r="D899">
            <v>2130236</v>
          </cell>
          <cell r="E899" t="str">
            <v>      草原管理</v>
          </cell>
          <cell r="F899">
            <v>0</v>
          </cell>
          <cell r="G899">
            <v>0</v>
          </cell>
          <cell r="H899">
            <v>0</v>
          </cell>
        </row>
        <row r="899">
          <cell r="L899">
            <v>0</v>
          </cell>
        </row>
        <row r="900">
          <cell r="D900">
            <v>2130237</v>
          </cell>
          <cell r="E900" t="str">
            <v>      行业业务管理</v>
          </cell>
          <cell r="F900">
            <v>0</v>
          </cell>
          <cell r="G900">
            <v>0</v>
          </cell>
          <cell r="H900">
            <v>0</v>
          </cell>
        </row>
        <row r="900">
          <cell r="L900">
            <v>0</v>
          </cell>
        </row>
        <row r="901">
          <cell r="D901">
            <v>2130299</v>
          </cell>
          <cell r="E901" t="str">
            <v>      其他林业和草原支出</v>
          </cell>
          <cell r="F901">
            <v>148</v>
          </cell>
          <cell r="G901">
            <v>0</v>
          </cell>
          <cell r="H901">
            <v>188</v>
          </cell>
        </row>
        <row r="901">
          <cell r="J901">
            <v>2505</v>
          </cell>
        </row>
        <row r="901">
          <cell r="L901">
            <v>98</v>
          </cell>
        </row>
        <row r="902">
          <cell r="D902">
            <v>21303</v>
          </cell>
          <cell r="E902" t="str">
            <v>    水利</v>
          </cell>
          <cell r="F902">
            <v>10215</v>
          </cell>
          <cell r="G902">
            <v>368</v>
          </cell>
          <cell r="H902">
            <v>20710</v>
          </cell>
          <cell r="I902">
            <v>167</v>
          </cell>
          <cell r="J902">
            <v>12063</v>
          </cell>
          <cell r="K902">
            <v>665</v>
          </cell>
          <cell r="L902">
            <v>8999</v>
          </cell>
        </row>
        <row r="903">
          <cell r="D903">
            <v>2130301</v>
          </cell>
          <cell r="E903" t="str">
            <v>      行政运行</v>
          </cell>
          <cell r="F903">
            <v>329</v>
          </cell>
          <cell r="G903">
            <v>0</v>
          </cell>
          <cell r="H903">
            <v>366</v>
          </cell>
        </row>
        <row r="903">
          <cell r="J903">
            <v>586</v>
          </cell>
        </row>
        <row r="903">
          <cell r="L903">
            <v>544</v>
          </cell>
        </row>
        <row r="904">
          <cell r="D904">
            <v>2130302</v>
          </cell>
          <cell r="E904" t="str">
            <v>      一般行政管理事务</v>
          </cell>
          <cell r="F904">
            <v>57</v>
          </cell>
          <cell r="G904">
            <v>0</v>
          </cell>
          <cell r="H904">
            <v>149</v>
          </cell>
        </row>
        <row r="904">
          <cell r="J904">
            <v>85</v>
          </cell>
        </row>
        <row r="904">
          <cell r="L904">
            <v>67</v>
          </cell>
        </row>
        <row r="905">
          <cell r="D905">
            <v>2130303</v>
          </cell>
          <cell r="E905" t="str">
            <v>      机关服务</v>
          </cell>
          <cell r="F905">
            <v>0</v>
          </cell>
          <cell r="G905">
            <v>0</v>
          </cell>
          <cell r="H905">
            <v>0</v>
          </cell>
        </row>
        <row r="905">
          <cell r="L905">
            <v>0</v>
          </cell>
        </row>
        <row r="906">
          <cell r="D906">
            <v>2130304</v>
          </cell>
          <cell r="E906" t="str">
            <v>      水利行业业务管理</v>
          </cell>
          <cell r="F906">
            <v>222</v>
          </cell>
          <cell r="G906">
            <v>0</v>
          </cell>
          <cell r="H906">
            <v>223</v>
          </cell>
        </row>
        <row r="906">
          <cell r="J906">
            <v>176</v>
          </cell>
        </row>
        <row r="906">
          <cell r="L906">
            <v>138</v>
          </cell>
        </row>
        <row r="907">
          <cell r="D907">
            <v>2130305</v>
          </cell>
          <cell r="E907" t="str">
            <v>      水利工程建设</v>
          </cell>
          <cell r="F907">
            <v>5007</v>
          </cell>
          <cell r="G907">
            <v>0</v>
          </cell>
          <cell r="H907">
            <v>9851</v>
          </cell>
        </row>
        <row r="907">
          <cell r="J907">
            <v>5267</v>
          </cell>
        </row>
        <row r="907">
          <cell r="L907">
            <v>4604</v>
          </cell>
        </row>
        <row r="908">
          <cell r="D908">
            <v>2130306</v>
          </cell>
          <cell r="E908" t="str">
            <v>      水利工程运行与维护</v>
          </cell>
          <cell r="F908">
            <v>1174</v>
          </cell>
          <cell r="G908">
            <v>107</v>
          </cell>
          <cell r="H908">
            <v>2524</v>
          </cell>
        </row>
        <row r="908">
          <cell r="J908">
            <v>2132</v>
          </cell>
        </row>
        <row r="908">
          <cell r="L908">
            <v>1729</v>
          </cell>
        </row>
        <row r="909">
          <cell r="D909">
            <v>2130307</v>
          </cell>
          <cell r="E909" t="str">
            <v>      长江黄河等流域管理</v>
          </cell>
          <cell r="F909">
            <v>0</v>
          </cell>
          <cell r="G909">
            <v>0</v>
          </cell>
          <cell r="H909">
            <v>0</v>
          </cell>
        </row>
        <row r="909">
          <cell r="L909">
            <v>0</v>
          </cell>
        </row>
        <row r="910">
          <cell r="D910">
            <v>2130308</v>
          </cell>
          <cell r="E910" t="str">
            <v>      水利前期工作</v>
          </cell>
          <cell r="F910">
            <v>236</v>
          </cell>
          <cell r="G910">
            <v>0</v>
          </cell>
        </row>
        <row r="910">
          <cell r="L910">
            <v>0</v>
          </cell>
        </row>
        <row r="911">
          <cell r="D911">
            <v>2130309</v>
          </cell>
          <cell r="E911" t="str">
            <v>      水利执法监督</v>
          </cell>
          <cell r="F911">
            <v>228</v>
          </cell>
          <cell r="G911">
            <v>0</v>
          </cell>
          <cell r="H911">
            <v>613</v>
          </cell>
        </row>
        <row r="911">
          <cell r="J911">
            <v>416</v>
          </cell>
        </row>
        <row r="911">
          <cell r="L911">
            <v>162</v>
          </cell>
        </row>
        <row r="912">
          <cell r="D912">
            <v>2130310</v>
          </cell>
          <cell r="E912" t="str">
            <v>      水土保持</v>
          </cell>
          <cell r="F912">
            <v>205</v>
          </cell>
          <cell r="G912">
            <v>0</v>
          </cell>
          <cell r="H912">
            <v>323</v>
          </cell>
        </row>
        <row r="912">
          <cell r="J912">
            <v>259</v>
          </cell>
        </row>
        <row r="912">
          <cell r="L912">
            <v>150</v>
          </cell>
        </row>
        <row r="913">
          <cell r="D913">
            <v>2130311</v>
          </cell>
          <cell r="E913" t="str">
            <v>      水资源节约管理与保护</v>
          </cell>
          <cell r="F913">
            <v>381</v>
          </cell>
          <cell r="G913">
            <v>0</v>
          </cell>
          <cell r="H913">
            <v>695</v>
          </cell>
        </row>
        <row r="913">
          <cell r="J913">
            <v>693</v>
          </cell>
        </row>
        <row r="913">
          <cell r="L913">
            <v>446</v>
          </cell>
        </row>
        <row r="914">
          <cell r="D914">
            <v>2130312</v>
          </cell>
          <cell r="E914" t="str">
            <v>      水质监测</v>
          </cell>
          <cell r="F914">
            <v>320</v>
          </cell>
          <cell r="G914">
            <v>0</v>
          </cell>
          <cell r="H914">
            <v>464</v>
          </cell>
        </row>
        <row r="914">
          <cell r="J914">
            <v>570</v>
          </cell>
        </row>
        <row r="914">
          <cell r="L914">
            <v>420</v>
          </cell>
        </row>
        <row r="915">
          <cell r="D915">
            <v>2130313</v>
          </cell>
          <cell r="E915" t="str">
            <v>      水文测报</v>
          </cell>
          <cell r="F915">
            <v>13</v>
          </cell>
          <cell r="G915">
            <v>0</v>
          </cell>
          <cell r="H915">
            <v>150</v>
          </cell>
        </row>
        <row r="915">
          <cell r="J915">
            <v>60</v>
          </cell>
        </row>
        <row r="915">
          <cell r="L915">
            <v>31</v>
          </cell>
        </row>
        <row r="916">
          <cell r="D916">
            <v>2130314</v>
          </cell>
          <cell r="E916" t="str">
            <v>      防汛</v>
          </cell>
          <cell r="F916">
            <v>84</v>
          </cell>
          <cell r="G916">
            <v>0</v>
          </cell>
          <cell r="H916">
            <v>257</v>
          </cell>
          <cell r="I916">
            <v>26</v>
          </cell>
          <cell r="J916">
            <v>370</v>
          </cell>
          <cell r="K916">
            <v>26</v>
          </cell>
          <cell r="L916">
            <v>99</v>
          </cell>
        </row>
        <row r="917">
          <cell r="D917">
            <v>2130315</v>
          </cell>
          <cell r="E917" t="str">
            <v>      抗旱</v>
          </cell>
          <cell r="F917">
            <v>0</v>
          </cell>
          <cell r="G917">
            <v>0</v>
          </cell>
        </row>
        <row r="917">
          <cell r="J917">
            <v>324</v>
          </cell>
          <cell r="K917">
            <v>11</v>
          </cell>
          <cell r="L917">
            <v>46</v>
          </cell>
        </row>
        <row r="918">
          <cell r="D918">
            <v>2130316</v>
          </cell>
          <cell r="E918" t="str">
            <v>      农村水利</v>
          </cell>
          <cell r="F918">
            <v>179</v>
          </cell>
          <cell r="G918">
            <v>0</v>
          </cell>
          <cell r="H918">
            <v>2082</v>
          </cell>
        </row>
        <row r="918">
          <cell r="J918">
            <v>182</v>
          </cell>
          <cell r="K918">
            <v>484</v>
          </cell>
          <cell r="L918">
            <v>86</v>
          </cell>
        </row>
        <row r="919">
          <cell r="D919">
            <v>2130317</v>
          </cell>
          <cell r="E919" t="str">
            <v>      水利技术推广</v>
          </cell>
          <cell r="F919">
            <v>0</v>
          </cell>
          <cell r="G919">
            <v>0</v>
          </cell>
          <cell r="H919">
            <v>0</v>
          </cell>
        </row>
        <row r="919">
          <cell r="L919">
            <v>0</v>
          </cell>
        </row>
        <row r="920">
          <cell r="D920">
            <v>2130318</v>
          </cell>
          <cell r="E920" t="str">
            <v>      国际河流治理与管理</v>
          </cell>
          <cell r="F920">
            <v>0</v>
          </cell>
          <cell r="G920">
            <v>0</v>
          </cell>
          <cell r="H920">
            <v>0</v>
          </cell>
        </row>
        <row r="920">
          <cell r="L920">
            <v>0</v>
          </cell>
        </row>
        <row r="921">
          <cell r="D921">
            <v>2130319</v>
          </cell>
          <cell r="E921" t="str">
            <v>      江河湖库水系综合整治</v>
          </cell>
          <cell r="F921">
            <v>0</v>
          </cell>
          <cell r="G921">
            <v>0</v>
          </cell>
          <cell r="H921">
            <v>0</v>
          </cell>
        </row>
        <row r="921">
          <cell r="L921">
            <v>0</v>
          </cell>
        </row>
        <row r="922">
          <cell r="D922">
            <v>2130321</v>
          </cell>
          <cell r="E922" t="str">
            <v>      大中型水库移民后期扶持专项支出</v>
          </cell>
          <cell r="F922">
            <v>393</v>
          </cell>
          <cell r="G922">
            <v>0</v>
          </cell>
        </row>
        <row r="922">
          <cell r="J922">
            <v>440</v>
          </cell>
        </row>
        <row r="922">
          <cell r="L922">
            <v>172</v>
          </cell>
        </row>
        <row r="923">
          <cell r="D923">
            <v>2130322</v>
          </cell>
          <cell r="E923" t="str">
            <v>      水利安全监督</v>
          </cell>
          <cell r="F923">
            <v>0</v>
          </cell>
          <cell r="G923">
            <v>0</v>
          </cell>
          <cell r="H923">
            <v>36</v>
          </cell>
        </row>
        <row r="923">
          <cell r="J923">
            <v>30</v>
          </cell>
        </row>
        <row r="923">
          <cell r="L923">
            <v>20</v>
          </cell>
        </row>
        <row r="924">
          <cell r="D924">
            <v>2130333</v>
          </cell>
          <cell r="E924" t="str">
            <v>      信息管理</v>
          </cell>
          <cell r="F924">
            <v>0</v>
          </cell>
          <cell r="G924">
            <v>0</v>
          </cell>
          <cell r="H924">
            <v>0</v>
          </cell>
        </row>
        <row r="924">
          <cell r="L924">
            <v>0</v>
          </cell>
        </row>
        <row r="925">
          <cell r="D925">
            <v>2130334</v>
          </cell>
          <cell r="E925" t="str">
            <v>      水利建设征地及移民支出</v>
          </cell>
          <cell r="F925">
            <v>0</v>
          </cell>
          <cell r="G925">
            <v>0</v>
          </cell>
          <cell r="H925">
            <v>0</v>
          </cell>
        </row>
        <row r="925">
          <cell r="L925">
            <v>0</v>
          </cell>
        </row>
        <row r="926">
          <cell r="D926">
            <v>2130335</v>
          </cell>
          <cell r="E926" t="str">
            <v>      农村人畜饮水</v>
          </cell>
          <cell r="F926">
            <v>1280</v>
          </cell>
          <cell r="G926">
            <v>141</v>
          </cell>
          <cell r="H926">
            <v>2977</v>
          </cell>
        </row>
        <row r="926">
          <cell r="J926">
            <v>472</v>
          </cell>
        </row>
        <row r="926">
          <cell r="L926">
            <v>285</v>
          </cell>
        </row>
        <row r="927">
          <cell r="D927">
            <v>2130336</v>
          </cell>
          <cell r="E927" t="str">
            <v>      南水北调工程建设</v>
          </cell>
          <cell r="F927">
            <v>0</v>
          </cell>
          <cell r="G927">
            <v>0</v>
          </cell>
          <cell r="H927">
            <v>0</v>
          </cell>
        </row>
        <row r="927">
          <cell r="L927">
            <v>0</v>
          </cell>
        </row>
        <row r="928">
          <cell r="D928">
            <v>2130337</v>
          </cell>
          <cell r="E928" t="str">
            <v>      南水北调工程管理</v>
          </cell>
          <cell r="F928">
            <v>0</v>
          </cell>
          <cell r="G928">
            <v>0</v>
          </cell>
          <cell r="H928">
            <v>0</v>
          </cell>
        </row>
        <row r="928">
          <cell r="L928">
            <v>0</v>
          </cell>
        </row>
        <row r="929">
          <cell r="D929">
            <v>2130399</v>
          </cell>
          <cell r="E929" t="str">
            <v>      其他水利支出</v>
          </cell>
          <cell r="F929">
            <v>107</v>
          </cell>
          <cell r="G929">
            <v>120</v>
          </cell>
        </row>
        <row r="929">
          <cell r="I929">
            <v>141</v>
          </cell>
        </row>
        <row r="929">
          <cell r="K929">
            <v>144</v>
          </cell>
          <cell r="L929">
            <v>0</v>
          </cell>
        </row>
        <row r="930">
          <cell r="D930">
            <v>21305</v>
          </cell>
          <cell r="E930" t="str">
            <v>    扶贫</v>
          </cell>
          <cell r="F930">
            <v>2697</v>
          </cell>
          <cell r="G930">
            <v>132</v>
          </cell>
          <cell r="H930">
            <v>2739</v>
          </cell>
          <cell r="I930">
            <v>65</v>
          </cell>
          <cell r="J930">
            <v>3224</v>
          </cell>
          <cell r="K930">
            <v>87</v>
          </cell>
          <cell r="L930">
            <v>3130</v>
          </cell>
        </row>
        <row r="931">
          <cell r="D931">
            <v>2130501</v>
          </cell>
          <cell r="E931" t="str">
            <v>      行政运行</v>
          </cell>
          <cell r="F931">
            <v>0</v>
          </cell>
          <cell r="G931">
            <v>0</v>
          </cell>
          <cell r="H931">
            <v>0</v>
          </cell>
        </row>
        <row r="931">
          <cell r="L931">
            <v>0</v>
          </cell>
        </row>
        <row r="932">
          <cell r="D932">
            <v>2130502</v>
          </cell>
          <cell r="E932" t="str">
            <v>      一般行政管理事务</v>
          </cell>
          <cell r="F932">
            <v>0</v>
          </cell>
          <cell r="G932">
            <v>0</v>
          </cell>
          <cell r="H932">
            <v>0</v>
          </cell>
        </row>
        <row r="932">
          <cell r="L932">
            <v>0</v>
          </cell>
        </row>
        <row r="933">
          <cell r="D933">
            <v>2130503</v>
          </cell>
          <cell r="E933" t="str">
            <v>      机关服务</v>
          </cell>
          <cell r="F933">
            <v>0</v>
          </cell>
          <cell r="G933">
            <v>0</v>
          </cell>
          <cell r="H933">
            <v>0</v>
          </cell>
        </row>
        <row r="933">
          <cell r="L933">
            <v>0</v>
          </cell>
        </row>
        <row r="934">
          <cell r="D934">
            <v>2130504</v>
          </cell>
          <cell r="E934" t="str">
            <v>      农村基础设施建设</v>
          </cell>
          <cell r="F934">
            <v>939</v>
          </cell>
          <cell r="G934">
            <v>0</v>
          </cell>
          <cell r="H934">
            <v>949</v>
          </cell>
        </row>
        <row r="934">
          <cell r="J934">
            <v>279</v>
          </cell>
        </row>
        <row r="934">
          <cell r="L934">
            <v>279</v>
          </cell>
        </row>
        <row r="935">
          <cell r="D935">
            <v>2130505</v>
          </cell>
          <cell r="E935" t="str">
            <v>      生产发展</v>
          </cell>
          <cell r="F935">
            <v>386</v>
          </cell>
          <cell r="G935">
            <v>0</v>
          </cell>
          <cell r="H935">
            <v>260</v>
          </cell>
        </row>
        <row r="935">
          <cell r="J935">
            <v>1171</v>
          </cell>
        </row>
        <row r="935">
          <cell r="L935">
            <v>1173</v>
          </cell>
        </row>
        <row r="936">
          <cell r="D936">
            <v>2130506</v>
          </cell>
          <cell r="E936" t="str">
            <v>      社会发展</v>
          </cell>
          <cell r="F936">
            <v>0</v>
          </cell>
          <cell r="G936">
            <v>0</v>
          </cell>
          <cell r="H936">
            <v>0</v>
          </cell>
        </row>
        <row r="936">
          <cell r="L936">
            <v>0</v>
          </cell>
        </row>
        <row r="937">
          <cell r="D937">
            <v>2130507</v>
          </cell>
          <cell r="E937" t="str">
            <v>      扶贫贷款奖补和贴息</v>
          </cell>
          <cell r="F937">
            <v>0</v>
          </cell>
          <cell r="G937">
            <v>0</v>
          </cell>
          <cell r="H937">
            <v>0</v>
          </cell>
        </row>
        <row r="937">
          <cell r="J937">
            <v>40</v>
          </cell>
        </row>
        <row r="937">
          <cell r="L937">
            <v>40</v>
          </cell>
        </row>
        <row r="938">
          <cell r="D938">
            <v>2130508</v>
          </cell>
          <cell r="E938" t="str">
            <v>      “三西”农业建设专项补助</v>
          </cell>
          <cell r="F938">
            <v>0</v>
          </cell>
          <cell r="G938">
            <v>0</v>
          </cell>
          <cell r="H938">
            <v>0</v>
          </cell>
        </row>
        <row r="938">
          <cell r="L938">
            <v>0</v>
          </cell>
        </row>
        <row r="939">
          <cell r="D939">
            <v>2130550</v>
          </cell>
          <cell r="E939" t="str">
            <v>      扶贫事业机构</v>
          </cell>
          <cell r="F939">
            <v>0</v>
          </cell>
          <cell r="G939">
            <v>0</v>
          </cell>
          <cell r="H939">
            <v>0</v>
          </cell>
        </row>
        <row r="939">
          <cell r="L939">
            <v>0</v>
          </cell>
        </row>
        <row r="940">
          <cell r="D940">
            <v>2130599</v>
          </cell>
          <cell r="E940" t="str">
            <v>      其他扶贫支出</v>
          </cell>
          <cell r="F940">
            <v>1372</v>
          </cell>
          <cell r="G940">
            <v>132</v>
          </cell>
          <cell r="H940">
            <v>1530</v>
          </cell>
          <cell r="I940">
            <v>65</v>
          </cell>
          <cell r="J940">
            <v>1734</v>
          </cell>
          <cell r="K940">
            <v>87</v>
          </cell>
          <cell r="L940">
            <v>1638</v>
          </cell>
        </row>
        <row r="941">
          <cell r="D941">
            <v>21307</v>
          </cell>
          <cell r="E941" t="str">
            <v>    农村综合改革</v>
          </cell>
          <cell r="F941">
            <v>1543</v>
          </cell>
          <cell r="G941">
            <v>5519</v>
          </cell>
          <cell r="H941">
            <v>2926</v>
          </cell>
          <cell r="I941">
            <v>6230</v>
          </cell>
          <cell r="J941">
            <v>4184</v>
          </cell>
          <cell r="K941">
            <v>6194</v>
          </cell>
          <cell r="L941">
            <v>1420</v>
          </cell>
        </row>
        <row r="942">
          <cell r="D942">
            <v>2130701</v>
          </cell>
          <cell r="E942" t="str">
            <v>      对村级公益事业建设的补助</v>
          </cell>
          <cell r="F942">
            <v>1543</v>
          </cell>
          <cell r="G942">
            <v>0</v>
          </cell>
          <cell r="H942">
            <v>2926</v>
          </cell>
        </row>
        <row r="942">
          <cell r="J942">
            <v>4184</v>
          </cell>
          <cell r="K942">
            <v>100</v>
          </cell>
          <cell r="L942">
            <v>1420</v>
          </cell>
        </row>
        <row r="943">
          <cell r="D943">
            <v>2130704</v>
          </cell>
          <cell r="E943" t="str">
            <v>      国有农场办社会职能改革补助</v>
          </cell>
          <cell r="F943">
            <v>0</v>
          </cell>
          <cell r="G943">
            <v>0</v>
          </cell>
          <cell r="H943">
            <v>0</v>
          </cell>
        </row>
        <row r="943">
          <cell r="L943">
            <v>0</v>
          </cell>
        </row>
        <row r="944">
          <cell r="D944">
            <v>2130705</v>
          </cell>
          <cell r="E944" t="str">
            <v>      对村民委员会和村党支部的补助</v>
          </cell>
          <cell r="F944">
            <v>0</v>
          </cell>
          <cell r="G944">
            <v>5519</v>
          </cell>
        </row>
        <row r="944">
          <cell r="I944">
            <v>6224</v>
          </cell>
        </row>
        <row r="944">
          <cell r="K944">
            <v>6073</v>
          </cell>
          <cell r="L944">
            <v>0</v>
          </cell>
        </row>
        <row r="945">
          <cell r="D945">
            <v>2130706</v>
          </cell>
          <cell r="E945" t="str">
            <v>      对村集体经济组织的补助</v>
          </cell>
          <cell r="F945">
            <v>0</v>
          </cell>
          <cell r="G945">
            <v>0</v>
          </cell>
          <cell r="H945">
            <v>0</v>
          </cell>
        </row>
        <row r="945">
          <cell r="J945">
            <v>0</v>
          </cell>
        </row>
        <row r="945">
          <cell r="L945">
            <v>0</v>
          </cell>
        </row>
        <row r="946">
          <cell r="D946">
            <v>2130707</v>
          </cell>
          <cell r="E946" t="str">
            <v>      农村综合改革示范试点补助</v>
          </cell>
          <cell r="F946">
            <v>0</v>
          </cell>
          <cell r="G946">
            <v>0</v>
          </cell>
          <cell r="H946">
            <v>0</v>
          </cell>
        </row>
        <row r="946">
          <cell r="K946">
            <v>21</v>
          </cell>
          <cell r="L946">
            <v>0</v>
          </cell>
        </row>
        <row r="947">
          <cell r="D947">
            <v>2130799</v>
          </cell>
          <cell r="E947" t="str">
            <v>      其他农村综合改革支出</v>
          </cell>
          <cell r="F947">
            <v>0</v>
          </cell>
          <cell r="G947">
            <v>0</v>
          </cell>
          <cell r="H947">
            <v>0</v>
          </cell>
          <cell r="I947">
            <v>6</v>
          </cell>
        </row>
        <row r="947">
          <cell r="L947">
            <v>0</v>
          </cell>
        </row>
        <row r="948">
          <cell r="D948">
            <v>21308</v>
          </cell>
          <cell r="E948" t="str">
            <v>    普惠金融发展支出</v>
          </cell>
          <cell r="F948">
            <v>1653</v>
          </cell>
          <cell r="G948">
            <v>0</v>
          </cell>
          <cell r="H948">
            <v>2908</v>
          </cell>
        </row>
        <row r="948">
          <cell r="J948">
            <v>3087</v>
          </cell>
          <cell r="K948">
            <v>0</v>
          </cell>
          <cell r="L948">
            <v>3758</v>
          </cell>
        </row>
        <row r="949">
          <cell r="D949">
            <v>2130801</v>
          </cell>
          <cell r="E949" t="str">
            <v>      支持农村金融机构</v>
          </cell>
          <cell r="F949">
            <v>0</v>
          </cell>
          <cell r="G949">
            <v>0</v>
          </cell>
          <cell r="H949">
            <v>0</v>
          </cell>
        </row>
        <row r="949">
          <cell r="L949">
            <v>0</v>
          </cell>
        </row>
        <row r="950">
          <cell r="D950">
            <v>2130802</v>
          </cell>
          <cell r="E950" t="str">
            <v>      涉农贷款增量奖励</v>
          </cell>
          <cell r="F950">
            <v>0</v>
          </cell>
          <cell r="G950">
            <v>0</v>
          </cell>
          <cell r="H950">
            <v>0</v>
          </cell>
        </row>
        <row r="950">
          <cell r="L950">
            <v>0</v>
          </cell>
        </row>
        <row r="951">
          <cell r="D951">
            <v>2130803</v>
          </cell>
          <cell r="E951" t="str">
            <v>      农业保险保费补贴</v>
          </cell>
          <cell r="F951">
            <v>808</v>
          </cell>
          <cell r="G951">
            <v>0</v>
          </cell>
          <cell r="H951">
            <v>1978</v>
          </cell>
        </row>
        <row r="951">
          <cell r="J951">
            <v>1087</v>
          </cell>
        </row>
        <row r="951">
          <cell r="L951">
            <v>1758</v>
          </cell>
        </row>
        <row r="952">
          <cell r="D952">
            <v>2130804</v>
          </cell>
          <cell r="E952" t="str">
            <v>      创业担保贷款贴息</v>
          </cell>
          <cell r="F952">
            <v>540</v>
          </cell>
          <cell r="G952">
            <v>0</v>
          </cell>
          <cell r="H952">
            <v>620</v>
          </cell>
        </row>
        <row r="952">
          <cell r="J952">
            <v>700</v>
          </cell>
        </row>
        <row r="952">
          <cell r="L952">
            <v>700</v>
          </cell>
        </row>
        <row r="953">
          <cell r="D953">
            <v>2130805</v>
          </cell>
          <cell r="E953" t="str">
            <v>      补充创业担保贷款基金</v>
          </cell>
          <cell r="F953">
            <v>0</v>
          </cell>
          <cell r="G953">
            <v>0</v>
          </cell>
          <cell r="H953">
            <v>0</v>
          </cell>
        </row>
        <row r="953">
          <cell r="L953">
            <v>0</v>
          </cell>
        </row>
        <row r="954">
          <cell r="D954">
            <v>2130899</v>
          </cell>
          <cell r="E954" t="str">
            <v>      其他普惠金融发展支出</v>
          </cell>
          <cell r="F954">
            <v>305</v>
          </cell>
          <cell r="G954">
            <v>0</v>
          </cell>
          <cell r="H954">
            <v>310</v>
          </cell>
        </row>
        <row r="954">
          <cell r="J954">
            <v>1300</v>
          </cell>
        </row>
        <row r="954">
          <cell r="L954">
            <v>1300</v>
          </cell>
        </row>
        <row r="955">
          <cell r="D955">
            <v>21309</v>
          </cell>
          <cell r="E955" t="str">
            <v>    目标价格补贴</v>
          </cell>
          <cell r="F955">
            <v>0</v>
          </cell>
          <cell r="G955">
            <v>0</v>
          </cell>
          <cell r="H955">
            <v>0</v>
          </cell>
        </row>
        <row r="955">
          <cell r="J955">
            <v>0</v>
          </cell>
          <cell r="K955">
            <v>0</v>
          </cell>
          <cell r="L955">
            <v>0</v>
          </cell>
        </row>
        <row r="956">
          <cell r="D956">
            <v>2130901</v>
          </cell>
          <cell r="E956" t="str">
            <v>      棉花目标价格补贴</v>
          </cell>
          <cell r="F956">
            <v>0</v>
          </cell>
          <cell r="G956">
            <v>0</v>
          </cell>
        </row>
        <row r="956">
          <cell r="L956">
            <v>0</v>
          </cell>
        </row>
        <row r="957">
          <cell r="D957">
            <v>2130999</v>
          </cell>
          <cell r="E957" t="str">
            <v>      其他目标价格补贴</v>
          </cell>
          <cell r="F957">
            <v>0</v>
          </cell>
          <cell r="G957">
            <v>0</v>
          </cell>
        </row>
        <row r="957">
          <cell r="L957">
            <v>0</v>
          </cell>
        </row>
        <row r="958">
          <cell r="D958">
            <v>21399</v>
          </cell>
          <cell r="E958" t="str">
            <v>    其他农林水支出</v>
          </cell>
          <cell r="F958">
            <v>3778</v>
          </cell>
          <cell r="G958">
            <v>13</v>
          </cell>
          <cell r="H958">
            <v>0</v>
          </cell>
          <cell r="I958">
            <v>280</v>
          </cell>
          <cell r="J958">
            <v>171</v>
          </cell>
          <cell r="K958">
            <v>7</v>
          </cell>
          <cell r="L958">
            <v>108</v>
          </cell>
        </row>
        <row r="959">
          <cell r="D959">
            <v>2139901</v>
          </cell>
          <cell r="E959" t="str">
            <v>      化解其他公益性乡村债务支出</v>
          </cell>
          <cell r="F959">
            <v>3732</v>
          </cell>
          <cell r="G959">
            <v>0</v>
          </cell>
        </row>
        <row r="959">
          <cell r="L959">
            <v>0</v>
          </cell>
        </row>
        <row r="960">
          <cell r="D960">
            <v>2139999</v>
          </cell>
          <cell r="E960" t="str">
            <v>      其他农林水支出</v>
          </cell>
          <cell r="F960">
            <v>46</v>
          </cell>
          <cell r="G960">
            <v>13</v>
          </cell>
        </row>
        <row r="960">
          <cell r="I960">
            <v>280</v>
          </cell>
          <cell r="J960">
            <v>171</v>
          </cell>
          <cell r="K960">
            <v>7</v>
          </cell>
          <cell r="L960">
            <v>108</v>
          </cell>
        </row>
        <row r="961">
          <cell r="D961">
            <v>214</v>
          </cell>
          <cell r="E961" t="str">
            <v>  交通运输支出</v>
          </cell>
          <cell r="F961">
            <v>41548</v>
          </cell>
          <cell r="G961">
            <v>0</v>
          </cell>
          <cell r="H961">
            <v>44597</v>
          </cell>
        </row>
        <row r="961">
          <cell r="J961">
            <v>40889</v>
          </cell>
          <cell r="K961">
            <v>3</v>
          </cell>
          <cell r="L961">
            <v>11399</v>
          </cell>
        </row>
        <row r="962">
          <cell r="D962">
            <v>21401</v>
          </cell>
          <cell r="E962" t="str">
            <v>    公路水路运输</v>
          </cell>
          <cell r="F962">
            <v>28549</v>
          </cell>
          <cell r="G962">
            <v>0</v>
          </cell>
          <cell r="H962">
            <v>32089</v>
          </cell>
        </row>
        <row r="962">
          <cell r="J962">
            <v>35339</v>
          </cell>
          <cell r="K962">
            <v>3</v>
          </cell>
          <cell r="L962">
            <v>10159</v>
          </cell>
        </row>
        <row r="963">
          <cell r="D963">
            <v>2140101</v>
          </cell>
          <cell r="E963" t="str">
            <v>      行政运行</v>
          </cell>
          <cell r="F963">
            <v>284</v>
          </cell>
          <cell r="G963">
            <v>0</v>
          </cell>
          <cell r="H963">
            <v>1741</v>
          </cell>
        </row>
        <row r="963">
          <cell r="J963">
            <v>1759</v>
          </cell>
        </row>
        <row r="963">
          <cell r="L963">
            <v>1694</v>
          </cell>
        </row>
        <row r="964">
          <cell r="D964">
            <v>2140102</v>
          </cell>
          <cell r="E964" t="str">
            <v>      一般行政管理事务</v>
          </cell>
          <cell r="F964">
            <v>1783</v>
          </cell>
          <cell r="G964">
            <v>0</v>
          </cell>
          <cell r="H964">
            <v>1762</v>
          </cell>
        </row>
        <row r="964">
          <cell r="J964">
            <v>1710</v>
          </cell>
        </row>
        <row r="964">
          <cell r="L964">
            <v>837</v>
          </cell>
        </row>
        <row r="965">
          <cell r="D965">
            <v>2140103</v>
          </cell>
          <cell r="E965" t="str">
            <v>      机关服务</v>
          </cell>
          <cell r="F965">
            <v>0</v>
          </cell>
          <cell r="G965">
            <v>0</v>
          </cell>
          <cell r="H965">
            <v>0</v>
          </cell>
        </row>
        <row r="965">
          <cell r="L965">
            <v>0</v>
          </cell>
        </row>
        <row r="966">
          <cell r="D966">
            <v>2140104</v>
          </cell>
          <cell r="E966" t="str">
            <v>      公路建设</v>
          </cell>
          <cell r="F966">
            <v>18503</v>
          </cell>
          <cell r="G966">
            <v>0</v>
          </cell>
          <cell r="H966">
            <v>17111</v>
          </cell>
        </row>
        <row r="966">
          <cell r="J966">
            <v>21206</v>
          </cell>
        </row>
        <row r="966">
          <cell r="L966">
            <v>613</v>
          </cell>
        </row>
        <row r="967">
          <cell r="D967">
            <v>2140106</v>
          </cell>
          <cell r="E967" t="str">
            <v>      公路养护</v>
          </cell>
          <cell r="F967">
            <v>3439</v>
          </cell>
          <cell r="G967">
            <v>0</v>
          </cell>
          <cell r="H967">
            <v>3359</v>
          </cell>
        </row>
        <row r="967">
          <cell r="J967">
            <v>2509</v>
          </cell>
          <cell r="K967">
            <v>3</v>
          </cell>
          <cell r="L967">
            <v>1702</v>
          </cell>
        </row>
        <row r="968">
          <cell r="D968">
            <v>2140109</v>
          </cell>
          <cell r="E968" t="str">
            <v>      交通运输信息化建设</v>
          </cell>
          <cell r="F968">
            <v>0</v>
          </cell>
          <cell r="G968">
            <v>0</v>
          </cell>
          <cell r="H968">
            <v>0</v>
          </cell>
        </row>
        <row r="968">
          <cell r="L968">
            <v>0</v>
          </cell>
        </row>
        <row r="969">
          <cell r="D969">
            <v>2140110</v>
          </cell>
          <cell r="E969" t="str">
            <v>      公路和运输安全</v>
          </cell>
          <cell r="F969">
            <v>0</v>
          </cell>
          <cell r="G969">
            <v>0</v>
          </cell>
          <cell r="H969">
            <v>383</v>
          </cell>
        </row>
        <row r="969">
          <cell r="J969">
            <v>433</v>
          </cell>
        </row>
        <row r="969">
          <cell r="L969">
            <v>433</v>
          </cell>
        </row>
        <row r="970">
          <cell r="D970">
            <v>2140111</v>
          </cell>
          <cell r="E970" t="str">
            <v>      公路还贷专项</v>
          </cell>
          <cell r="F970">
            <v>0</v>
          </cell>
          <cell r="G970">
            <v>0</v>
          </cell>
          <cell r="H970">
            <v>0</v>
          </cell>
        </row>
        <row r="970">
          <cell r="L970">
            <v>0</v>
          </cell>
        </row>
        <row r="971">
          <cell r="D971">
            <v>2140112</v>
          </cell>
          <cell r="E971" t="str">
            <v>      公路运输管理</v>
          </cell>
          <cell r="F971">
            <v>3633</v>
          </cell>
          <cell r="G971">
            <v>0</v>
          </cell>
        </row>
        <row r="971">
          <cell r="J971">
            <v>168</v>
          </cell>
        </row>
        <row r="971">
          <cell r="L971">
            <v>41</v>
          </cell>
        </row>
        <row r="972">
          <cell r="D972">
            <v>2140114</v>
          </cell>
          <cell r="E972" t="str">
            <v>      公路和运输技术标准化建设</v>
          </cell>
          <cell r="F972">
            <v>172</v>
          </cell>
          <cell r="G972">
            <v>0</v>
          </cell>
          <cell r="H972">
            <v>236</v>
          </cell>
        </row>
        <row r="972">
          <cell r="J972">
            <v>160</v>
          </cell>
        </row>
        <row r="972">
          <cell r="L972">
            <v>143</v>
          </cell>
        </row>
        <row r="973">
          <cell r="D973">
            <v>2140122</v>
          </cell>
          <cell r="E973" t="str">
            <v>      港口设施</v>
          </cell>
          <cell r="F973">
            <v>0</v>
          </cell>
          <cell r="G973">
            <v>0</v>
          </cell>
          <cell r="H973">
            <v>0</v>
          </cell>
        </row>
        <row r="973">
          <cell r="L973">
            <v>0</v>
          </cell>
        </row>
        <row r="974">
          <cell r="D974">
            <v>2140123</v>
          </cell>
          <cell r="E974" t="str">
            <v>      航道维护</v>
          </cell>
          <cell r="F974">
            <v>0</v>
          </cell>
          <cell r="G974">
            <v>0</v>
          </cell>
          <cell r="H974">
            <v>0</v>
          </cell>
        </row>
        <row r="974">
          <cell r="L974">
            <v>0</v>
          </cell>
        </row>
        <row r="975">
          <cell r="D975">
            <v>2140127</v>
          </cell>
          <cell r="E975" t="str">
            <v>      船舶检验</v>
          </cell>
          <cell r="F975">
            <v>0</v>
          </cell>
          <cell r="G975">
            <v>0</v>
          </cell>
          <cell r="H975">
            <v>0</v>
          </cell>
        </row>
        <row r="975">
          <cell r="L975">
            <v>0</v>
          </cell>
        </row>
        <row r="976">
          <cell r="D976">
            <v>2140128</v>
          </cell>
          <cell r="E976" t="str">
            <v>      救助打捞</v>
          </cell>
          <cell r="F976">
            <v>0</v>
          </cell>
          <cell r="G976">
            <v>0</v>
          </cell>
          <cell r="H976">
            <v>0</v>
          </cell>
        </row>
        <row r="976">
          <cell r="L976">
            <v>0</v>
          </cell>
        </row>
        <row r="977">
          <cell r="D977">
            <v>2140129</v>
          </cell>
          <cell r="E977" t="str">
            <v>      内河运输</v>
          </cell>
          <cell r="F977">
            <v>0</v>
          </cell>
          <cell r="G977">
            <v>0</v>
          </cell>
          <cell r="H977">
            <v>0</v>
          </cell>
        </row>
        <row r="977">
          <cell r="L977">
            <v>0</v>
          </cell>
        </row>
        <row r="978">
          <cell r="D978">
            <v>2140130</v>
          </cell>
          <cell r="E978" t="str">
            <v>      远洋运输</v>
          </cell>
          <cell r="F978">
            <v>0</v>
          </cell>
          <cell r="G978">
            <v>0</v>
          </cell>
          <cell r="H978">
            <v>0</v>
          </cell>
        </row>
        <row r="978">
          <cell r="L978">
            <v>0</v>
          </cell>
        </row>
        <row r="979">
          <cell r="D979">
            <v>2140131</v>
          </cell>
          <cell r="E979" t="str">
            <v>      海事管理</v>
          </cell>
          <cell r="F979">
            <v>10</v>
          </cell>
          <cell r="G979">
            <v>0</v>
          </cell>
          <cell r="H979">
            <v>0</v>
          </cell>
        </row>
        <row r="979">
          <cell r="L979">
            <v>10</v>
          </cell>
        </row>
        <row r="980">
          <cell r="D980">
            <v>2140133</v>
          </cell>
          <cell r="E980" t="str">
            <v>      航标事业发展支出</v>
          </cell>
          <cell r="F980">
            <v>0</v>
          </cell>
          <cell r="G980">
            <v>0</v>
          </cell>
          <cell r="H980">
            <v>0</v>
          </cell>
        </row>
        <row r="980">
          <cell r="L980">
            <v>0</v>
          </cell>
        </row>
        <row r="981">
          <cell r="D981">
            <v>2140136</v>
          </cell>
          <cell r="E981" t="str">
            <v>      水路运输管理支出</v>
          </cell>
          <cell r="F981">
            <v>0</v>
          </cell>
          <cell r="G981">
            <v>0</v>
          </cell>
          <cell r="H981">
            <v>0</v>
          </cell>
        </row>
        <row r="981">
          <cell r="L981">
            <v>0</v>
          </cell>
        </row>
        <row r="982">
          <cell r="D982">
            <v>2140138</v>
          </cell>
          <cell r="E982" t="str">
            <v>      口岸建设</v>
          </cell>
          <cell r="F982">
            <v>0</v>
          </cell>
          <cell r="G982">
            <v>0</v>
          </cell>
          <cell r="H982">
            <v>0</v>
          </cell>
        </row>
        <row r="982">
          <cell r="L982">
            <v>0</v>
          </cell>
        </row>
        <row r="983">
          <cell r="D983">
            <v>2140139</v>
          </cell>
          <cell r="E983" t="str">
            <v>      取消政府还贷二级公路收费专项支出</v>
          </cell>
          <cell r="F983">
            <v>0</v>
          </cell>
          <cell r="G983">
            <v>0</v>
          </cell>
          <cell r="H983">
            <v>0</v>
          </cell>
        </row>
        <row r="983">
          <cell r="L983">
            <v>0</v>
          </cell>
        </row>
        <row r="984">
          <cell r="D984">
            <v>2140199</v>
          </cell>
          <cell r="E984" t="str">
            <v>      其他公路水路运输支出</v>
          </cell>
          <cell r="F984">
            <v>725</v>
          </cell>
          <cell r="G984">
            <v>0</v>
          </cell>
          <cell r="H984">
            <v>7497</v>
          </cell>
        </row>
        <row r="984">
          <cell r="J984">
            <v>7394</v>
          </cell>
        </row>
        <row r="984">
          <cell r="L984">
            <v>4686</v>
          </cell>
        </row>
        <row r="985">
          <cell r="D985">
            <v>21402</v>
          </cell>
          <cell r="E985" t="str">
            <v>    铁路运输</v>
          </cell>
          <cell r="F985">
            <v>0</v>
          </cell>
          <cell r="G985">
            <v>0</v>
          </cell>
          <cell r="H985">
            <v>20</v>
          </cell>
        </row>
        <row r="985">
          <cell r="J985">
            <v>20</v>
          </cell>
          <cell r="K985">
            <v>0</v>
          </cell>
          <cell r="L985">
            <v>15</v>
          </cell>
        </row>
        <row r="986">
          <cell r="D986">
            <v>2140201</v>
          </cell>
          <cell r="E986" t="str">
            <v>      行政运行</v>
          </cell>
          <cell r="F986">
            <v>0</v>
          </cell>
          <cell r="G986">
            <v>0</v>
          </cell>
        </row>
        <row r="986">
          <cell r="L986">
            <v>0</v>
          </cell>
        </row>
        <row r="987">
          <cell r="D987">
            <v>2140202</v>
          </cell>
          <cell r="E987" t="str">
            <v>      一般行政管理事务</v>
          </cell>
          <cell r="F987">
            <v>0</v>
          </cell>
          <cell r="G987">
            <v>0</v>
          </cell>
        </row>
        <row r="987">
          <cell r="L987">
            <v>0</v>
          </cell>
        </row>
        <row r="988">
          <cell r="D988">
            <v>2140203</v>
          </cell>
          <cell r="E988" t="str">
            <v>      机关服务</v>
          </cell>
          <cell r="F988">
            <v>0</v>
          </cell>
          <cell r="G988">
            <v>0</v>
          </cell>
        </row>
        <row r="988">
          <cell r="L988">
            <v>0</v>
          </cell>
        </row>
        <row r="989">
          <cell r="D989">
            <v>2140204</v>
          </cell>
          <cell r="E989" t="str">
            <v>      铁路路网建设</v>
          </cell>
          <cell r="F989">
            <v>0</v>
          </cell>
          <cell r="G989">
            <v>0</v>
          </cell>
        </row>
        <row r="989">
          <cell r="L989">
            <v>0</v>
          </cell>
        </row>
        <row r="990">
          <cell r="D990">
            <v>2140205</v>
          </cell>
          <cell r="E990" t="str">
            <v>      铁路还贷专项</v>
          </cell>
          <cell r="F990">
            <v>0</v>
          </cell>
          <cell r="G990">
            <v>0</v>
          </cell>
        </row>
        <row r="990">
          <cell r="L990">
            <v>0</v>
          </cell>
        </row>
        <row r="991">
          <cell r="D991">
            <v>2140206</v>
          </cell>
          <cell r="E991" t="str">
            <v>      铁路安全</v>
          </cell>
          <cell r="F991">
            <v>0</v>
          </cell>
          <cell r="G991">
            <v>0</v>
          </cell>
        </row>
        <row r="991">
          <cell r="L991">
            <v>0</v>
          </cell>
        </row>
        <row r="992">
          <cell r="D992">
            <v>2140207</v>
          </cell>
          <cell r="E992" t="str">
            <v>      铁路专项运输</v>
          </cell>
          <cell r="F992">
            <v>0</v>
          </cell>
          <cell r="G992">
            <v>0</v>
          </cell>
        </row>
        <row r="992">
          <cell r="L992">
            <v>0</v>
          </cell>
        </row>
        <row r="993">
          <cell r="D993">
            <v>2140208</v>
          </cell>
          <cell r="E993" t="str">
            <v>      行业监管</v>
          </cell>
          <cell r="F993">
            <v>0</v>
          </cell>
          <cell r="G993">
            <v>0</v>
          </cell>
        </row>
        <row r="993">
          <cell r="L993">
            <v>0</v>
          </cell>
        </row>
        <row r="994">
          <cell r="D994">
            <v>2140299</v>
          </cell>
          <cell r="E994" t="str">
            <v>      其他铁路运输支出</v>
          </cell>
          <cell r="F994">
            <v>0</v>
          </cell>
          <cell r="G994">
            <v>0</v>
          </cell>
          <cell r="H994">
            <v>20</v>
          </cell>
        </row>
        <row r="994">
          <cell r="J994">
            <v>20</v>
          </cell>
        </row>
        <row r="994">
          <cell r="L994">
            <v>15</v>
          </cell>
        </row>
        <row r="995">
          <cell r="D995">
            <v>21403</v>
          </cell>
          <cell r="E995" t="str">
            <v>    民用航空运输</v>
          </cell>
          <cell r="F995">
            <v>0</v>
          </cell>
          <cell r="G995">
            <v>0</v>
          </cell>
          <cell r="H995">
            <v>0</v>
          </cell>
        </row>
        <row r="995">
          <cell r="J995">
            <v>0</v>
          </cell>
          <cell r="K995">
            <v>0</v>
          </cell>
          <cell r="L995">
            <v>0</v>
          </cell>
        </row>
        <row r="996">
          <cell r="D996">
            <v>2140301</v>
          </cell>
          <cell r="E996" t="str">
            <v>      行政运行</v>
          </cell>
          <cell r="F996">
            <v>0</v>
          </cell>
          <cell r="G996">
            <v>0</v>
          </cell>
        </row>
        <row r="996">
          <cell r="L996">
            <v>0</v>
          </cell>
        </row>
        <row r="997">
          <cell r="D997">
            <v>2140302</v>
          </cell>
          <cell r="E997" t="str">
            <v>      一般行政管理事务</v>
          </cell>
          <cell r="F997">
            <v>0</v>
          </cell>
          <cell r="G997">
            <v>0</v>
          </cell>
        </row>
        <row r="997">
          <cell r="L997">
            <v>0</v>
          </cell>
        </row>
        <row r="998">
          <cell r="D998">
            <v>2140303</v>
          </cell>
          <cell r="E998" t="str">
            <v>      机关服务</v>
          </cell>
          <cell r="F998">
            <v>0</v>
          </cell>
          <cell r="G998">
            <v>0</v>
          </cell>
        </row>
        <row r="998">
          <cell r="L998">
            <v>0</v>
          </cell>
        </row>
        <row r="999">
          <cell r="D999">
            <v>2140304</v>
          </cell>
          <cell r="E999" t="str">
            <v>      机场建设</v>
          </cell>
          <cell r="F999">
            <v>0</v>
          </cell>
          <cell r="G999">
            <v>0</v>
          </cell>
        </row>
        <row r="999">
          <cell r="L999">
            <v>0</v>
          </cell>
        </row>
        <row r="1000">
          <cell r="D1000">
            <v>2140305</v>
          </cell>
          <cell r="E1000" t="str">
            <v>      空管系统建设</v>
          </cell>
          <cell r="F1000">
            <v>0</v>
          </cell>
          <cell r="G1000">
            <v>0</v>
          </cell>
        </row>
        <row r="1000">
          <cell r="L1000">
            <v>0</v>
          </cell>
        </row>
        <row r="1001">
          <cell r="D1001">
            <v>2140306</v>
          </cell>
          <cell r="E1001" t="str">
            <v>      民航还贷专项支出</v>
          </cell>
          <cell r="F1001">
            <v>0</v>
          </cell>
          <cell r="G1001">
            <v>0</v>
          </cell>
        </row>
        <row r="1001">
          <cell r="L1001">
            <v>0</v>
          </cell>
        </row>
        <row r="1002">
          <cell r="D1002">
            <v>2140307</v>
          </cell>
          <cell r="E1002" t="str">
            <v>      民用航空安全</v>
          </cell>
          <cell r="F1002">
            <v>0</v>
          </cell>
          <cell r="G1002">
            <v>0</v>
          </cell>
        </row>
        <row r="1002">
          <cell r="L1002">
            <v>0</v>
          </cell>
        </row>
        <row r="1003">
          <cell r="D1003">
            <v>2140308</v>
          </cell>
          <cell r="E1003" t="str">
            <v>      民航专项运输</v>
          </cell>
          <cell r="F1003">
            <v>0</v>
          </cell>
          <cell r="G1003">
            <v>0</v>
          </cell>
        </row>
        <row r="1003">
          <cell r="L1003">
            <v>0</v>
          </cell>
        </row>
        <row r="1004">
          <cell r="D1004">
            <v>2140399</v>
          </cell>
          <cell r="E1004" t="str">
            <v>      其他民用航空运输支出</v>
          </cell>
          <cell r="F1004">
            <v>0</v>
          </cell>
          <cell r="G1004">
            <v>0</v>
          </cell>
        </row>
        <row r="1004">
          <cell r="L1004">
            <v>0</v>
          </cell>
        </row>
        <row r="1005">
          <cell r="D1005">
            <v>21404</v>
          </cell>
          <cell r="E1005" t="str">
            <v>    成品油价格改革对交通运输的补贴</v>
          </cell>
          <cell r="F1005">
            <v>277</v>
          </cell>
          <cell r="G1005">
            <v>0</v>
          </cell>
          <cell r="H1005">
            <v>277</v>
          </cell>
        </row>
        <row r="1005">
          <cell r="J1005">
            <v>0</v>
          </cell>
          <cell r="K1005">
            <v>0</v>
          </cell>
          <cell r="L1005">
            <v>0</v>
          </cell>
        </row>
        <row r="1006">
          <cell r="D1006">
            <v>2140401</v>
          </cell>
          <cell r="E1006" t="str">
            <v>      对城市公交的补贴</v>
          </cell>
          <cell r="F1006">
            <v>0</v>
          </cell>
          <cell r="G1006">
            <v>0</v>
          </cell>
          <cell r="H1006">
            <v>0</v>
          </cell>
        </row>
        <row r="1006">
          <cell r="L1006">
            <v>0</v>
          </cell>
        </row>
        <row r="1007">
          <cell r="D1007">
            <v>2140402</v>
          </cell>
          <cell r="E1007" t="str">
            <v>      对农村道路客运的补贴</v>
          </cell>
          <cell r="F1007">
            <v>0</v>
          </cell>
          <cell r="G1007">
            <v>0</v>
          </cell>
          <cell r="H1007">
            <v>0</v>
          </cell>
        </row>
        <row r="1007">
          <cell r="L1007">
            <v>0</v>
          </cell>
        </row>
        <row r="1008">
          <cell r="D1008">
            <v>2140403</v>
          </cell>
          <cell r="E1008" t="str">
            <v>      对出租车的补贴</v>
          </cell>
          <cell r="F1008">
            <v>0</v>
          </cell>
          <cell r="G1008">
            <v>0</v>
          </cell>
          <cell r="H1008">
            <v>0</v>
          </cell>
        </row>
        <row r="1008">
          <cell r="L1008">
            <v>0</v>
          </cell>
        </row>
        <row r="1009">
          <cell r="D1009">
            <v>2140499</v>
          </cell>
          <cell r="E1009" t="str">
            <v>      成品油价格改革补贴其他支出</v>
          </cell>
          <cell r="F1009">
            <v>277</v>
          </cell>
          <cell r="G1009">
            <v>0</v>
          </cell>
          <cell r="H1009">
            <v>277</v>
          </cell>
        </row>
        <row r="1009">
          <cell r="L1009">
            <v>0</v>
          </cell>
        </row>
        <row r="1010">
          <cell r="D1010">
            <v>21405</v>
          </cell>
          <cell r="E1010" t="str">
            <v>    邮政业支出</v>
          </cell>
          <cell r="F1010">
            <v>0</v>
          </cell>
          <cell r="G1010">
            <v>0</v>
          </cell>
          <cell r="H1010">
            <v>0</v>
          </cell>
        </row>
        <row r="1010">
          <cell r="J1010">
            <v>0</v>
          </cell>
          <cell r="K1010">
            <v>0</v>
          </cell>
          <cell r="L1010">
            <v>0</v>
          </cell>
        </row>
        <row r="1011">
          <cell r="D1011">
            <v>2140501</v>
          </cell>
          <cell r="E1011" t="str">
            <v>      行政运行</v>
          </cell>
          <cell r="F1011">
            <v>0</v>
          </cell>
          <cell r="G1011">
            <v>0</v>
          </cell>
        </row>
        <row r="1011">
          <cell r="L1011">
            <v>0</v>
          </cell>
        </row>
        <row r="1012">
          <cell r="D1012">
            <v>2140502</v>
          </cell>
          <cell r="E1012" t="str">
            <v>      一般行政管理事务</v>
          </cell>
          <cell r="F1012">
            <v>0</v>
          </cell>
          <cell r="G1012">
            <v>0</v>
          </cell>
        </row>
        <row r="1012">
          <cell r="L1012">
            <v>0</v>
          </cell>
        </row>
        <row r="1013">
          <cell r="D1013">
            <v>2140503</v>
          </cell>
          <cell r="E1013" t="str">
            <v>      机关服务</v>
          </cell>
          <cell r="F1013">
            <v>0</v>
          </cell>
          <cell r="G1013">
            <v>0</v>
          </cell>
        </row>
        <row r="1013">
          <cell r="L1013">
            <v>0</v>
          </cell>
        </row>
        <row r="1014">
          <cell r="D1014">
            <v>2140504</v>
          </cell>
          <cell r="E1014" t="str">
            <v>      行业监管</v>
          </cell>
          <cell r="F1014">
            <v>0</v>
          </cell>
          <cell r="G1014">
            <v>0</v>
          </cell>
        </row>
        <row r="1014">
          <cell r="L1014">
            <v>0</v>
          </cell>
        </row>
        <row r="1015">
          <cell r="D1015">
            <v>2140505</v>
          </cell>
          <cell r="E1015" t="str">
            <v>      邮政普遍服务与特殊服务</v>
          </cell>
          <cell r="F1015">
            <v>0</v>
          </cell>
          <cell r="G1015">
            <v>0</v>
          </cell>
        </row>
        <row r="1015">
          <cell r="L1015">
            <v>0</v>
          </cell>
        </row>
        <row r="1016">
          <cell r="D1016">
            <v>2140599</v>
          </cell>
          <cell r="E1016" t="str">
            <v>      其他邮政业支出</v>
          </cell>
          <cell r="F1016">
            <v>0</v>
          </cell>
          <cell r="G1016">
            <v>0</v>
          </cell>
        </row>
        <row r="1016">
          <cell r="L1016">
            <v>0</v>
          </cell>
        </row>
        <row r="1017">
          <cell r="D1017">
            <v>21406</v>
          </cell>
          <cell r="E1017" t="str">
            <v>    车辆购置税支出</v>
          </cell>
          <cell r="F1017">
            <v>12722</v>
          </cell>
          <cell r="G1017">
            <v>0</v>
          </cell>
          <cell r="H1017">
            <v>12211</v>
          </cell>
        </row>
        <row r="1017">
          <cell r="J1017">
            <v>5508</v>
          </cell>
          <cell r="K1017">
            <v>0</v>
          </cell>
          <cell r="L1017">
            <v>1216</v>
          </cell>
        </row>
        <row r="1018">
          <cell r="D1018">
            <v>2140601</v>
          </cell>
          <cell r="E1018" t="str">
            <v>      车辆购置税用于公路等基础设施建设支出</v>
          </cell>
          <cell r="F1018">
            <v>11050</v>
          </cell>
          <cell r="G1018">
            <v>0</v>
          </cell>
          <cell r="H1018">
            <v>11050</v>
          </cell>
        </row>
        <row r="1018">
          <cell r="J1018">
            <v>5508</v>
          </cell>
        </row>
        <row r="1018">
          <cell r="L1018">
            <v>1216</v>
          </cell>
        </row>
        <row r="1019">
          <cell r="D1019">
            <v>2140602</v>
          </cell>
          <cell r="E1019" t="str">
            <v>      车辆购置税用于农村公路建设支出</v>
          </cell>
          <cell r="F1019">
            <v>1672</v>
          </cell>
          <cell r="G1019">
            <v>0</v>
          </cell>
          <cell r="H1019">
            <v>1161</v>
          </cell>
        </row>
        <row r="1019">
          <cell r="L1019">
            <v>0</v>
          </cell>
        </row>
        <row r="1020">
          <cell r="D1020">
            <v>2140603</v>
          </cell>
          <cell r="E1020" t="str">
            <v>      车辆购置税用于老旧汽车报废更新补贴</v>
          </cell>
          <cell r="F1020">
            <v>0</v>
          </cell>
          <cell r="G1020">
            <v>0</v>
          </cell>
          <cell r="H1020">
            <v>0</v>
          </cell>
        </row>
        <row r="1020">
          <cell r="L1020">
            <v>0</v>
          </cell>
        </row>
        <row r="1021">
          <cell r="D1021">
            <v>2140699</v>
          </cell>
          <cell r="E1021" t="str">
            <v>      车辆购置税其他支出</v>
          </cell>
          <cell r="F1021">
            <v>0</v>
          </cell>
          <cell r="G1021">
            <v>0</v>
          </cell>
          <cell r="H1021">
            <v>0</v>
          </cell>
        </row>
        <row r="1021">
          <cell r="L1021">
            <v>0</v>
          </cell>
        </row>
        <row r="1022">
          <cell r="D1022">
            <v>21499</v>
          </cell>
          <cell r="E1022" t="str">
            <v>    其他交通运输支出</v>
          </cell>
          <cell r="F1022">
            <v>0</v>
          </cell>
          <cell r="G1022">
            <v>0</v>
          </cell>
          <cell r="H1022">
            <v>0</v>
          </cell>
        </row>
        <row r="1022">
          <cell r="J1022">
            <v>22</v>
          </cell>
          <cell r="K1022">
            <v>0</v>
          </cell>
          <cell r="L1022">
            <v>9</v>
          </cell>
        </row>
        <row r="1023">
          <cell r="D1023">
            <v>2149901</v>
          </cell>
          <cell r="E1023" t="str">
            <v>      公共交通运营补助</v>
          </cell>
          <cell r="F1023">
            <v>0</v>
          </cell>
          <cell r="G1023">
            <v>0</v>
          </cell>
        </row>
        <row r="1023">
          <cell r="L1023">
            <v>0</v>
          </cell>
        </row>
        <row r="1024">
          <cell r="D1024">
            <v>2149999</v>
          </cell>
          <cell r="E1024" t="str">
            <v>      其他交通运输支出</v>
          </cell>
          <cell r="F1024">
            <v>0</v>
          </cell>
          <cell r="G1024">
            <v>0</v>
          </cell>
        </row>
        <row r="1024">
          <cell r="J1024">
            <v>22</v>
          </cell>
        </row>
        <row r="1024">
          <cell r="L1024">
            <v>9</v>
          </cell>
        </row>
        <row r="1025">
          <cell r="D1025">
            <v>215</v>
          </cell>
          <cell r="E1025" t="str">
            <v>  资源勘探工业信息等支出</v>
          </cell>
          <cell r="F1025">
            <v>10261</v>
          </cell>
          <cell r="G1025">
            <v>1076</v>
          </cell>
          <cell r="H1025">
            <v>9907</v>
          </cell>
          <cell r="I1025">
            <v>350</v>
          </cell>
          <cell r="J1025">
            <v>9724</v>
          </cell>
          <cell r="K1025">
            <v>295</v>
          </cell>
          <cell r="L1025">
            <v>10990</v>
          </cell>
        </row>
        <row r="1026">
          <cell r="D1026">
            <v>21501</v>
          </cell>
          <cell r="E1026" t="str">
            <v>    资源勘探开发</v>
          </cell>
          <cell r="F1026">
            <v>0</v>
          </cell>
          <cell r="G1026">
            <v>0</v>
          </cell>
          <cell r="H1026">
            <v>0</v>
          </cell>
        </row>
        <row r="1026">
          <cell r="J1026">
            <v>0</v>
          </cell>
          <cell r="K1026">
            <v>0</v>
          </cell>
          <cell r="L1026">
            <v>0</v>
          </cell>
        </row>
        <row r="1027">
          <cell r="D1027">
            <v>2150101</v>
          </cell>
          <cell r="E1027" t="str">
            <v>      行政运行</v>
          </cell>
          <cell r="F1027">
            <v>0</v>
          </cell>
          <cell r="G1027">
            <v>0</v>
          </cell>
        </row>
        <row r="1027">
          <cell r="L1027">
            <v>0</v>
          </cell>
        </row>
        <row r="1028">
          <cell r="D1028">
            <v>2150102</v>
          </cell>
          <cell r="E1028" t="str">
            <v>      一般行政管理事务</v>
          </cell>
          <cell r="F1028">
            <v>0</v>
          </cell>
          <cell r="G1028">
            <v>0</v>
          </cell>
        </row>
        <row r="1028">
          <cell r="L1028">
            <v>0</v>
          </cell>
        </row>
        <row r="1029">
          <cell r="D1029">
            <v>2150103</v>
          </cell>
          <cell r="E1029" t="str">
            <v>      机关服务</v>
          </cell>
          <cell r="F1029">
            <v>0</v>
          </cell>
          <cell r="G1029">
            <v>0</v>
          </cell>
        </row>
        <row r="1029">
          <cell r="L1029">
            <v>0</v>
          </cell>
        </row>
        <row r="1030">
          <cell r="D1030">
            <v>2150104</v>
          </cell>
          <cell r="E1030" t="str">
            <v>      煤炭勘探开采和洗选</v>
          </cell>
          <cell r="F1030">
            <v>0</v>
          </cell>
          <cell r="G1030">
            <v>0</v>
          </cell>
        </row>
        <row r="1030">
          <cell r="L1030">
            <v>0</v>
          </cell>
        </row>
        <row r="1031">
          <cell r="D1031">
            <v>2150105</v>
          </cell>
          <cell r="E1031" t="str">
            <v>      石油和天然气勘探开采</v>
          </cell>
          <cell r="F1031">
            <v>0</v>
          </cell>
          <cell r="G1031">
            <v>0</v>
          </cell>
        </row>
        <row r="1031">
          <cell r="L1031">
            <v>0</v>
          </cell>
        </row>
        <row r="1032">
          <cell r="D1032">
            <v>2150106</v>
          </cell>
          <cell r="E1032" t="str">
            <v>      黑色金属矿勘探和采选</v>
          </cell>
          <cell r="F1032">
            <v>0</v>
          </cell>
          <cell r="G1032">
            <v>0</v>
          </cell>
        </row>
        <row r="1032">
          <cell r="L1032">
            <v>0</v>
          </cell>
        </row>
        <row r="1033">
          <cell r="D1033">
            <v>2150107</v>
          </cell>
          <cell r="E1033" t="str">
            <v>      有色金属矿勘探和采选</v>
          </cell>
          <cell r="F1033">
            <v>0</v>
          </cell>
          <cell r="G1033">
            <v>0</v>
          </cell>
        </row>
        <row r="1033">
          <cell r="L1033">
            <v>0</v>
          </cell>
        </row>
        <row r="1034">
          <cell r="D1034">
            <v>2150108</v>
          </cell>
          <cell r="E1034" t="str">
            <v>      非金属矿勘探和采选</v>
          </cell>
          <cell r="F1034">
            <v>0</v>
          </cell>
          <cell r="G1034">
            <v>0</v>
          </cell>
        </row>
        <row r="1034">
          <cell r="L1034">
            <v>0</v>
          </cell>
        </row>
        <row r="1035">
          <cell r="D1035">
            <v>2150199</v>
          </cell>
          <cell r="E1035" t="str">
            <v>      其他资源勘探业支出</v>
          </cell>
          <cell r="F1035">
            <v>0</v>
          </cell>
          <cell r="G1035">
            <v>0</v>
          </cell>
        </row>
        <row r="1035">
          <cell r="L1035">
            <v>0</v>
          </cell>
        </row>
        <row r="1036">
          <cell r="D1036">
            <v>21502</v>
          </cell>
          <cell r="E1036" t="str">
            <v>    制造业</v>
          </cell>
          <cell r="F1036">
            <v>1583</v>
          </cell>
          <cell r="G1036">
            <v>0</v>
          </cell>
          <cell r="H1036">
            <v>3083</v>
          </cell>
        </row>
        <row r="1036">
          <cell r="J1036">
            <v>5379</v>
          </cell>
          <cell r="K1036">
            <v>0</v>
          </cell>
          <cell r="L1036">
            <v>4280</v>
          </cell>
        </row>
        <row r="1037">
          <cell r="D1037">
            <v>2150201</v>
          </cell>
          <cell r="E1037" t="str">
            <v>      行政运行</v>
          </cell>
          <cell r="F1037">
            <v>0</v>
          </cell>
          <cell r="G1037">
            <v>0</v>
          </cell>
          <cell r="H1037">
            <v>0</v>
          </cell>
        </row>
        <row r="1037">
          <cell r="L1037">
            <v>0</v>
          </cell>
        </row>
        <row r="1038">
          <cell r="D1038">
            <v>2150202</v>
          </cell>
          <cell r="E1038" t="str">
            <v>      一般行政管理事务</v>
          </cell>
          <cell r="F1038">
            <v>0</v>
          </cell>
          <cell r="G1038">
            <v>0</v>
          </cell>
          <cell r="H1038">
            <v>0</v>
          </cell>
        </row>
        <row r="1038">
          <cell r="L1038">
            <v>0</v>
          </cell>
        </row>
        <row r="1039">
          <cell r="D1039">
            <v>2150203</v>
          </cell>
          <cell r="E1039" t="str">
            <v>      机关服务</v>
          </cell>
          <cell r="F1039">
            <v>0</v>
          </cell>
          <cell r="G1039">
            <v>0</v>
          </cell>
          <cell r="H1039">
            <v>0</v>
          </cell>
        </row>
        <row r="1039">
          <cell r="L1039">
            <v>0</v>
          </cell>
        </row>
        <row r="1040">
          <cell r="D1040">
            <v>2150204</v>
          </cell>
          <cell r="E1040" t="str">
            <v>      纺织业</v>
          </cell>
          <cell r="F1040">
            <v>0</v>
          </cell>
          <cell r="G1040">
            <v>0</v>
          </cell>
          <cell r="H1040">
            <v>0</v>
          </cell>
        </row>
        <row r="1040">
          <cell r="L1040">
            <v>0</v>
          </cell>
        </row>
        <row r="1041">
          <cell r="D1041">
            <v>2150205</v>
          </cell>
          <cell r="E1041" t="str">
            <v>      医药制造业</v>
          </cell>
          <cell r="F1041">
            <v>0</v>
          </cell>
          <cell r="G1041">
            <v>0</v>
          </cell>
          <cell r="H1041">
            <v>0</v>
          </cell>
        </row>
        <row r="1041">
          <cell r="L1041">
            <v>0</v>
          </cell>
        </row>
        <row r="1042">
          <cell r="D1042">
            <v>2150206</v>
          </cell>
          <cell r="E1042" t="str">
            <v>      非金属矿物制品业</v>
          </cell>
          <cell r="F1042">
            <v>0</v>
          </cell>
          <cell r="G1042">
            <v>0</v>
          </cell>
          <cell r="H1042">
            <v>0</v>
          </cell>
        </row>
        <row r="1042">
          <cell r="L1042">
            <v>0</v>
          </cell>
        </row>
        <row r="1043">
          <cell r="D1043">
            <v>2150207</v>
          </cell>
          <cell r="E1043" t="str">
            <v>      通信设备、计算机及其他电子设备制造业</v>
          </cell>
          <cell r="F1043">
            <v>0</v>
          </cell>
          <cell r="G1043">
            <v>0</v>
          </cell>
          <cell r="H1043">
            <v>0</v>
          </cell>
        </row>
        <row r="1043">
          <cell r="L1043">
            <v>0</v>
          </cell>
        </row>
        <row r="1044">
          <cell r="D1044">
            <v>2150208</v>
          </cell>
          <cell r="E1044" t="str">
            <v>      交通运输设备制造业</v>
          </cell>
          <cell r="F1044">
            <v>0</v>
          </cell>
          <cell r="G1044">
            <v>0</v>
          </cell>
          <cell r="H1044">
            <v>0</v>
          </cell>
        </row>
        <row r="1044">
          <cell r="L1044">
            <v>0</v>
          </cell>
        </row>
        <row r="1045">
          <cell r="D1045">
            <v>2150209</v>
          </cell>
          <cell r="E1045" t="str">
            <v>      电气机械及器材制造业</v>
          </cell>
          <cell r="F1045">
            <v>0</v>
          </cell>
          <cell r="G1045">
            <v>0</v>
          </cell>
          <cell r="H1045">
            <v>0</v>
          </cell>
        </row>
        <row r="1045">
          <cell r="L1045">
            <v>0</v>
          </cell>
        </row>
        <row r="1046">
          <cell r="D1046">
            <v>2150210</v>
          </cell>
          <cell r="E1046" t="str">
            <v>      工艺品及其他制造业</v>
          </cell>
          <cell r="F1046">
            <v>0</v>
          </cell>
          <cell r="G1046">
            <v>0</v>
          </cell>
          <cell r="H1046">
            <v>0</v>
          </cell>
        </row>
        <row r="1046">
          <cell r="L1046">
            <v>0</v>
          </cell>
        </row>
        <row r="1047">
          <cell r="D1047">
            <v>2150212</v>
          </cell>
          <cell r="E1047" t="str">
            <v>      石油加工、炼焦及核燃料加工业</v>
          </cell>
          <cell r="F1047">
            <v>0</v>
          </cell>
          <cell r="G1047">
            <v>0</v>
          </cell>
          <cell r="H1047">
            <v>0</v>
          </cell>
        </row>
        <row r="1047">
          <cell r="L1047">
            <v>0</v>
          </cell>
        </row>
        <row r="1048">
          <cell r="D1048">
            <v>2150213</v>
          </cell>
          <cell r="E1048" t="str">
            <v>      化学原料及化学制品制造业</v>
          </cell>
          <cell r="F1048">
            <v>0</v>
          </cell>
          <cell r="G1048">
            <v>0</v>
          </cell>
          <cell r="H1048">
            <v>0</v>
          </cell>
        </row>
        <row r="1048">
          <cell r="L1048">
            <v>0</v>
          </cell>
        </row>
        <row r="1049">
          <cell r="D1049">
            <v>2150214</v>
          </cell>
          <cell r="E1049" t="str">
            <v>      黑色金属冶炼及压延加工业</v>
          </cell>
          <cell r="F1049">
            <v>0</v>
          </cell>
          <cell r="G1049">
            <v>0</v>
          </cell>
          <cell r="H1049">
            <v>0</v>
          </cell>
        </row>
        <row r="1049">
          <cell r="L1049">
            <v>0</v>
          </cell>
        </row>
        <row r="1050">
          <cell r="D1050">
            <v>2150215</v>
          </cell>
          <cell r="E1050" t="str">
            <v>      有色金属冶炼及压延加工业</v>
          </cell>
          <cell r="F1050">
            <v>0</v>
          </cell>
          <cell r="G1050">
            <v>0</v>
          </cell>
          <cell r="H1050">
            <v>0</v>
          </cell>
        </row>
        <row r="1050">
          <cell r="L1050">
            <v>0</v>
          </cell>
        </row>
        <row r="1051">
          <cell r="D1051">
            <v>2150299</v>
          </cell>
          <cell r="E1051" t="str">
            <v>      其他制造业支出</v>
          </cell>
          <cell r="F1051">
            <v>1583</v>
          </cell>
          <cell r="G1051">
            <v>0</v>
          </cell>
          <cell r="H1051">
            <v>3083</v>
          </cell>
        </row>
        <row r="1051">
          <cell r="J1051">
            <v>5379</v>
          </cell>
        </row>
        <row r="1051">
          <cell r="L1051">
            <v>4280</v>
          </cell>
        </row>
        <row r="1052">
          <cell r="D1052">
            <v>21503</v>
          </cell>
          <cell r="E1052" t="str">
            <v>    建筑业</v>
          </cell>
          <cell r="F1052">
            <v>0</v>
          </cell>
          <cell r="G1052">
            <v>0</v>
          </cell>
          <cell r="H1052">
            <v>0</v>
          </cell>
        </row>
        <row r="1052">
          <cell r="J1052">
            <v>0</v>
          </cell>
          <cell r="K1052">
            <v>0</v>
          </cell>
          <cell r="L1052">
            <v>0</v>
          </cell>
        </row>
        <row r="1053">
          <cell r="D1053">
            <v>2150301</v>
          </cell>
          <cell r="E1053" t="str">
            <v>      行政运行</v>
          </cell>
          <cell r="F1053">
            <v>0</v>
          </cell>
          <cell r="G1053">
            <v>0</v>
          </cell>
        </row>
        <row r="1053">
          <cell r="L1053">
            <v>0</v>
          </cell>
        </row>
        <row r="1054">
          <cell r="D1054">
            <v>2150302</v>
          </cell>
          <cell r="E1054" t="str">
            <v>      一般行政管理事务</v>
          </cell>
          <cell r="F1054">
            <v>0</v>
          </cell>
          <cell r="G1054">
            <v>0</v>
          </cell>
        </row>
        <row r="1054">
          <cell r="L1054">
            <v>0</v>
          </cell>
        </row>
        <row r="1055">
          <cell r="D1055">
            <v>2150303</v>
          </cell>
          <cell r="E1055" t="str">
            <v>      机关服务</v>
          </cell>
          <cell r="F1055">
            <v>0</v>
          </cell>
          <cell r="G1055">
            <v>0</v>
          </cell>
        </row>
        <row r="1055">
          <cell r="L1055">
            <v>0</v>
          </cell>
        </row>
        <row r="1056">
          <cell r="D1056">
            <v>2150399</v>
          </cell>
          <cell r="E1056" t="str">
            <v>      其他建筑业支出</v>
          </cell>
          <cell r="F1056">
            <v>0</v>
          </cell>
          <cell r="G1056">
            <v>0</v>
          </cell>
        </row>
        <row r="1056">
          <cell r="L1056">
            <v>0</v>
          </cell>
        </row>
        <row r="1057">
          <cell r="D1057">
            <v>21505</v>
          </cell>
          <cell r="E1057" t="str">
            <v>    工业和信息产业监管</v>
          </cell>
          <cell r="F1057">
            <v>17</v>
          </cell>
          <cell r="G1057">
            <v>0</v>
          </cell>
          <cell r="H1057">
            <v>0</v>
          </cell>
        </row>
        <row r="1057">
          <cell r="J1057">
            <v>321</v>
          </cell>
          <cell r="K1057">
            <v>0</v>
          </cell>
          <cell r="L1057">
            <v>321</v>
          </cell>
        </row>
        <row r="1058">
          <cell r="D1058">
            <v>2150501</v>
          </cell>
          <cell r="E1058" t="str">
            <v>      行政运行</v>
          </cell>
          <cell r="F1058">
            <v>0</v>
          </cell>
          <cell r="G1058">
            <v>0</v>
          </cell>
        </row>
        <row r="1058">
          <cell r="L1058">
            <v>0</v>
          </cell>
        </row>
        <row r="1059">
          <cell r="D1059">
            <v>2150502</v>
          </cell>
          <cell r="E1059" t="str">
            <v>      一般行政管理事务</v>
          </cell>
          <cell r="F1059">
            <v>0</v>
          </cell>
          <cell r="G1059">
            <v>0</v>
          </cell>
        </row>
        <row r="1059">
          <cell r="L1059">
            <v>0</v>
          </cell>
        </row>
        <row r="1060">
          <cell r="D1060">
            <v>2150503</v>
          </cell>
          <cell r="E1060" t="str">
            <v>      机关服务</v>
          </cell>
          <cell r="F1060">
            <v>0</v>
          </cell>
          <cell r="G1060">
            <v>0</v>
          </cell>
        </row>
        <row r="1060">
          <cell r="L1060">
            <v>0</v>
          </cell>
        </row>
        <row r="1061">
          <cell r="D1061">
            <v>2150505</v>
          </cell>
          <cell r="E1061" t="str">
            <v>      战备应急</v>
          </cell>
          <cell r="F1061">
            <v>0</v>
          </cell>
          <cell r="G1061">
            <v>0</v>
          </cell>
        </row>
        <row r="1061">
          <cell r="L1061">
            <v>0</v>
          </cell>
        </row>
        <row r="1062">
          <cell r="D1062">
            <v>2150507</v>
          </cell>
          <cell r="E1062" t="str">
            <v>      专用通信</v>
          </cell>
          <cell r="F1062">
            <v>0</v>
          </cell>
          <cell r="G1062">
            <v>0</v>
          </cell>
        </row>
        <row r="1062">
          <cell r="L1062">
            <v>0</v>
          </cell>
        </row>
        <row r="1063">
          <cell r="D1063">
            <v>2150508</v>
          </cell>
          <cell r="E1063" t="str">
            <v>      无线电及信息通信监管</v>
          </cell>
          <cell r="F1063">
            <v>0</v>
          </cell>
          <cell r="G1063">
            <v>0</v>
          </cell>
        </row>
        <row r="1063">
          <cell r="L1063">
            <v>0</v>
          </cell>
        </row>
        <row r="1064">
          <cell r="D1064">
            <v>2150516</v>
          </cell>
          <cell r="E1064" t="str">
            <v>      工程建设及运行维护</v>
          </cell>
        </row>
        <row r="1064">
          <cell r="L1064">
            <v>0</v>
          </cell>
        </row>
        <row r="1065">
          <cell r="D1065">
            <v>2150517</v>
          </cell>
          <cell r="E1065" t="str">
            <v>      产业发展</v>
          </cell>
        </row>
        <row r="1065">
          <cell r="J1065">
            <v>321</v>
          </cell>
        </row>
        <row r="1065">
          <cell r="L1065">
            <v>321</v>
          </cell>
        </row>
        <row r="1066">
          <cell r="D1066">
            <v>2150550</v>
          </cell>
          <cell r="E1066" t="str">
            <v>      事业运行</v>
          </cell>
        </row>
        <row r="1066">
          <cell r="L1066">
            <v>0</v>
          </cell>
        </row>
        <row r="1067">
          <cell r="D1067">
            <v>2150599</v>
          </cell>
          <cell r="E1067" t="str">
            <v>      其他工业和信息产业监管支出</v>
          </cell>
          <cell r="F1067">
            <v>17</v>
          </cell>
          <cell r="G1067">
            <v>0</v>
          </cell>
        </row>
        <row r="1067">
          <cell r="L1067">
            <v>0</v>
          </cell>
        </row>
        <row r="1068">
          <cell r="D1068">
            <v>21507</v>
          </cell>
          <cell r="E1068" t="str">
            <v>    国有资产监管</v>
          </cell>
          <cell r="F1068">
            <v>0</v>
          </cell>
          <cell r="G1068">
            <v>0</v>
          </cell>
          <cell r="H1068">
            <v>0</v>
          </cell>
        </row>
        <row r="1068">
          <cell r="J1068">
            <v>0</v>
          </cell>
          <cell r="K1068">
            <v>0</v>
          </cell>
          <cell r="L1068">
            <v>0</v>
          </cell>
        </row>
        <row r="1069">
          <cell r="D1069">
            <v>2150701</v>
          </cell>
          <cell r="E1069" t="str">
            <v>      行政运行</v>
          </cell>
          <cell r="F1069">
            <v>0</v>
          </cell>
          <cell r="G1069">
            <v>0</v>
          </cell>
        </row>
        <row r="1069">
          <cell r="L1069">
            <v>0</v>
          </cell>
        </row>
        <row r="1070">
          <cell r="D1070">
            <v>2150702</v>
          </cell>
          <cell r="E1070" t="str">
            <v>      一般行政管理事务</v>
          </cell>
          <cell r="F1070">
            <v>0</v>
          </cell>
          <cell r="G1070">
            <v>0</v>
          </cell>
        </row>
        <row r="1070">
          <cell r="L1070">
            <v>0</v>
          </cell>
        </row>
        <row r="1071">
          <cell r="D1071">
            <v>2150703</v>
          </cell>
          <cell r="E1071" t="str">
            <v>      机关服务</v>
          </cell>
          <cell r="F1071">
            <v>0</v>
          </cell>
          <cell r="G1071">
            <v>0</v>
          </cell>
        </row>
        <row r="1071">
          <cell r="L1071">
            <v>0</v>
          </cell>
        </row>
        <row r="1072">
          <cell r="D1072">
            <v>2150704</v>
          </cell>
          <cell r="E1072" t="str">
            <v>      国有企业监事会专项</v>
          </cell>
          <cell r="F1072">
            <v>0</v>
          </cell>
          <cell r="G1072">
            <v>0</v>
          </cell>
        </row>
        <row r="1072">
          <cell r="L1072">
            <v>0</v>
          </cell>
        </row>
        <row r="1073">
          <cell r="D1073">
            <v>2150705</v>
          </cell>
          <cell r="E1073" t="str">
            <v>      中央企业专项管理</v>
          </cell>
          <cell r="F1073">
            <v>0</v>
          </cell>
          <cell r="G1073">
            <v>0</v>
          </cell>
        </row>
        <row r="1073">
          <cell r="L1073">
            <v>0</v>
          </cell>
        </row>
        <row r="1074">
          <cell r="D1074">
            <v>2150799</v>
          </cell>
          <cell r="E1074" t="str">
            <v>      其他国有资产监管支出</v>
          </cell>
          <cell r="F1074">
            <v>0</v>
          </cell>
          <cell r="G1074">
            <v>0</v>
          </cell>
        </row>
        <row r="1074">
          <cell r="L1074">
            <v>0</v>
          </cell>
        </row>
        <row r="1075">
          <cell r="D1075">
            <v>21508</v>
          </cell>
          <cell r="E1075" t="str">
            <v>    支持中小企业发展和管理支出</v>
          </cell>
          <cell r="F1075">
            <v>8321</v>
          </cell>
          <cell r="G1075">
            <v>1076</v>
          </cell>
          <cell r="H1075">
            <v>6467</v>
          </cell>
          <cell r="I1075">
            <v>350</v>
          </cell>
          <cell r="J1075">
            <v>3623</v>
          </cell>
          <cell r="K1075">
            <v>295</v>
          </cell>
          <cell r="L1075">
            <v>6101</v>
          </cell>
        </row>
        <row r="1076">
          <cell r="D1076">
            <v>2150801</v>
          </cell>
          <cell r="E1076" t="str">
            <v>      行政运行</v>
          </cell>
          <cell r="F1076">
            <v>469</v>
          </cell>
          <cell r="G1076">
            <v>0</v>
          </cell>
          <cell r="H1076">
            <v>529</v>
          </cell>
        </row>
        <row r="1076">
          <cell r="J1076">
            <v>568</v>
          </cell>
        </row>
        <row r="1076">
          <cell r="L1076">
            <v>570</v>
          </cell>
        </row>
        <row r="1077">
          <cell r="D1077">
            <v>2150802</v>
          </cell>
          <cell r="E1077" t="str">
            <v>      一般行政管理事务</v>
          </cell>
          <cell r="F1077">
            <v>2046</v>
          </cell>
          <cell r="G1077">
            <v>0</v>
          </cell>
          <cell r="H1077">
            <v>56</v>
          </cell>
        </row>
        <row r="1077">
          <cell r="J1077">
            <v>8</v>
          </cell>
        </row>
        <row r="1077">
          <cell r="L1077">
            <v>13</v>
          </cell>
        </row>
        <row r="1078">
          <cell r="D1078">
            <v>2150803</v>
          </cell>
          <cell r="E1078" t="str">
            <v>      机关服务</v>
          </cell>
          <cell r="F1078">
            <v>0</v>
          </cell>
          <cell r="G1078">
            <v>0</v>
          </cell>
          <cell r="H1078">
            <v>0</v>
          </cell>
        </row>
        <row r="1078">
          <cell r="L1078">
            <v>0</v>
          </cell>
        </row>
        <row r="1079">
          <cell r="D1079">
            <v>2150804</v>
          </cell>
          <cell r="E1079" t="str">
            <v>      科技型中小企业技术创新基金</v>
          </cell>
          <cell r="F1079">
            <v>0</v>
          </cell>
          <cell r="G1079">
            <v>0</v>
          </cell>
          <cell r="H1079">
            <v>0</v>
          </cell>
        </row>
        <row r="1079">
          <cell r="L1079">
            <v>0</v>
          </cell>
        </row>
        <row r="1080">
          <cell r="D1080">
            <v>2150805</v>
          </cell>
          <cell r="E1080" t="str">
            <v>      中小企业发展专项</v>
          </cell>
          <cell r="F1080">
            <v>3823</v>
          </cell>
          <cell r="G1080">
            <v>0</v>
          </cell>
          <cell r="H1080">
            <v>3682</v>
          </cell>
        </row>
        <row r="1080">
          <cell r="J1080">
            <v>1746</v>
          </cell>
        </row>
        <row r="1080">
          <cell r="L1080">
            <v>4726</v>
          </cell>
        </row>
        <row r="1081">
          <cell r="D1081">
            <v>2150806</v>
          </cell>
          <cell r="E1081" t="str">
            <v>      减免房租补贴</v>
          </cell>
        </row>
        <row r="1081">
          <cell r="H1081">
            <v>0</v>
          </cell>
        </row>
        <row r="1081">
          <cell r="L1081">
            <v>0</v>
          </cell>
        </row>
        <row r="1082">
          <cell r="D1082">
            <v>2150899</v>
          </cell>
          <cell r="E1082" t="str">
            <v>      其他支持中小企业发展和管理支出</v>
          </cell>
          <cell r="F1082">
            <v>1983</v>
          </cell>
          <cell r="G1082">
            <v>1076</v>
          </cell>
          <cell r="H1082">
            <v>2200</v>
          </cell>
          <cell r="I1082">
            <v>350</v>
          </cell>
          <cell r="J1082">
            <v>1300</v>
          </cell>
          <cell r="K1082">
            <v>295</v>
          </cell>
          <cell r="L1082">
            <v>792</v>
          </cell>
        </row>
        <row r="1083">
          <cell r="D1083">
            <v>21599</v>
          </cell>
          <cell r="E1083" t="str">
            <v>    其他资源勘探工业信息等支出</v>
          </cell>
          <cell r="F1083">
            <v>340</v>
          </cell>
          <cell r="G1083">
            <v>0</v>
          </cell>
          <cell r="H1083">
            <v>357</v>
          </cell>
        </row>
        <row r="1083">
          <cell r="J1083">
            <v>401</v>
          </cell>
          <cell r="K1083">
            <v>0</v>
          </cell>
          <cell r="L1083">
            <v>288</v>
          </cell>
        </row>
        <row r="1084">
          <cell r="D1084">
            <v>2159901</v>
          </cell>
          <cell r="E1084" t="str">
            <v>      黄金事务</v>
          </cell>
          <cell r="F1084">
            <v>0</v>
          </cell>
          <cell r="G1084">
            <v>0</v>
          </cell>
          <cell r="H1084">
            <v>0</v>
          </cell>
        </row>
        <row r="1084">
          <cell r="L1084">
            <v>0</v>
          </cell>
        </row>
        <row r="1085">
          <cell r="D1085">
            <v>2159904</v>
          </cell>
          <cell r="E1085" t="str">
            <v>      技术改造支出</v>
          </cell>
          <cell r="F1085">
            <v>0</v>
          </cell>
          <cell r="G1085">
            <v>0</v>
          </cell>
          <cell r="H1085">
            <v>0</v>
          </cell>
        </row>
        <row r="1085">
          <cell r="L1085">
            <v>0</v>
          </cell>
        </row>
        <row r="1086">
          <cell r="D1086">
            <v>2159905</v>
          </cell>
          <cell r="E1086" t="str">
            <v>      中药材扶持资金支出</v>
          </cell>
          <cell r="F1086">
            <v>0</v>
          </cell>
          <cell r="G1086">
            <v>0</v>
          </cell>
          <cell r="H1086">
            <v>0</v>
          </cell>
        </row>
        <row r="1086">
          <cell r="L1086">
            <v>0</v>
          </cell>
        </row>
        <row r="1087">
          <cell r="D1087">
            <v>2159906</v>
          </cell>
          <cell r="E1087" t="str">
            <v>      重点产业振兴和技术改造项目贷款贴息</v>
          </cell>
          <cell r="F1087">
            <v>0</v>
          </cell>
          <cell r="G1087">
            <v>0</v>
          </cell>
          <cell r="H1087">
            <v>0</v>
          </cell>
        </row>
        <row r="1087">
          <cell r="L1087">
            <v>0</v>
          </cell>
        </row>
        <row r="1088">
          <cell r="D1088">
            <v>2159999</v>
          </cell>
          <cell r="E1088" t="str">
            <v>      其他资源勘探工业信息等支出</v>
          </cell>
          <cell r="F1088">
            <v>340</v>
          </cell>
          <cell r="G1088">
            <v>0</v>
          </cell>
          <cell r="H1088">
            <v>357</v>
          </cell>
        </row>
        <row r="1088">
          <cell r="J1088">
            <v>401</v>
          </cell>
        </row>
        <row r="1088">
          <cell r="L1088">
            <v>288</v>
          </cell>
        </row>
        <row r="1089">
          <cell r="D1089">
            <v>216</v>
          </cell>
          <cell r="E1089" t="str">
            <v>  商业服务业等支出</v>
          </cell>
          <cell r="F1089">
            <v>3047</v>
          </cell>
          <cell r="G1089">
            <v>0</v>
          </cell>
          <cell r="H1089">
            <v>3043</v>
          </cell>
        </row>
        <row r="1089">
          <cell r="J1089">
            <v>3300</v>
          </cell>
          <cell r="K1089">
            <v>0</v>
          </cell>
          <cell r="L1089">
            <v>2111</v>
          </cell>
        </row>
        <row r="1090">
          <cell r="D1090">
            <v>21602</v>
          </cell>
          <cell r="E1090" t="str">
            <v>    商业流通事务</v>
          </cell>
          <cell r="F1090">
            <v>1162</v>
          </cell>
          <cell r="G1090">
            <v>0</v>
          </cell>
          <cell r="H1090">
            <v>909</v>
          </cell>
        </row>
        <row r="1090">
          <cell r="J1090">
            <v>1476</v>
          </cell>
          <cell r="K1090">
            <v>0</v>
          </cell>
          <cell r="L1090">
            <v>1089</v>
          </cell>
        </row>
        <row r="1091">
          <cell r="D1091">
            <v>2160201</v>
          </cell>
          <cell r="E1091" t="str">
            <v>      行政运行</v>
          </cell>
          <cell r="F1091">
            <v>324</v>
          </cell>
          <cell r="G1091">
            <v>0</v>
          </cell>
          <cell r="H1091">
            <v>361</v>
          </cell>
        </row>
        <row r="1091">
          <cell r="J1091">
            <v>382</v>
          </cell>
        </row>
        <row r="1091">
          <cell r="L1091">
            <v>372</v>
          </cell>
        </row>
        <row r="1092">
          <cell r="D1092">
            <v>2160202</v>
          </cell>
          <cell r="E1092" t="str">
            <v>      一般行政管理事务</v>
          </cell>
          <cell r="F1092">
            <v>95</v>
          </cell>
          <cell r="G1092">
            <v>0</v>
          </cell>
          <cell r="H1092">
            <v>518</v>
          </cell>
        </row>
        <row r="1092">
          <cell r="J1092">
            <v>270</v>
          </cell>
        </row>
        <row r="1092">
          <cell r="L1092">
            <v>135</v>
          </cell>
        </row>
        <row r="1093">
          <cell r="D1093">
            <v>2160203</v>
          </cell>
          <cell r="E1093" t="str">
            <v>      机关服务</v>
          </cell>
          <cell r="F1093">
            <v>0</v>
          </cell>
          <cell r="G1093">
            <v>0</v>
          </cell>
          <cell r="H1093">
            <v>0</v>
          </cell>
        </row>
        <row r="1093">
          <cell r="L1093">
            <v>0</v>
          </cell>
        </row>
        <row r="1094">
          <cell r="D1094">
            <v>2160216</v>
          </cell>
          <cell r="E1094" t="str">
            <v>      食品流通安全补贴</v>
          </cell>
          <cell r="F1094">
            <v>0</v>
          </cell>
          <cell r="G1094">
            <v>0</v>
          </cell>
          <cell r="H1094">
            <v>0</v>
          </cell>
        </row>
        <row r="1094">
          <cell r="L1094">
            <v>0</v>
          </cell>
        </row>
        <row r="1095">
          <cell r="D1095">
            <v>2160217</v>
          </cell>
          <cell r="E1095" t="str">
            <v>      市场监测及信息管理</v>
          </cell>
          <cell r="F1095">
            <v>0</v>
          </cell>
          <cell r="G1095">
            <v>0</v>
          </cell>
          <cell r="H1095">
            <v>0</v>
          </cell>
        </row>
        <row r="1095">
          <cell r="L1095">
            <v>0</v>
          </cell>
        </row>
        <row r="1096">
          <cell r="D1096">
            <v>2160218</v>
          </cell>
          <cell r="E1096" t="str">
            <v>      民贸企业补贴</v>
          </cell>
          <cell r="F1096">
            <v>0</v>
          </cell>
          <cell r="G1096">
            <v>0</v>
          </cell>
          <cell r="H1096">
            <v>0</v>
          </cell>
        </row>
        <row r="1096">
          <cell r="L1096">
            <v>0</v>
          </cell>
        </row>
        <row r="1097">
          <cell r="D1097">
            <v>2160219</v>
          </cell>
          <cell r="E1097" t="str">
            <v>      民贸民品贷款贴息</v>
          </cell>
          <cell r="F1097">
            <v>0</v>
          </cell>
          <cell r="G1097">
            <v>0</v>
          </cell>
          <cell r="H1097">
            <v>0</v>
          </cell>
        </row>
        <row r="1097">
          <cell r="L1097">
            <v>0</v>
          </cell>
        </row>
        <row r="1098">
          <cell r="D1098">
            <v>2160250</v>
          </cell>
          <cell r="E1098" t="str">
            <v>      事业运行</v>
          </cell>
          <cell r="F1098">
            <v>0</v>
          </cell>
          <cell r="G1098">
            <v>0</v>
          </cell>
          <cell r="H1098">
            <v>0</v>
          </cell>
        </row>
        <row r="1098">
          <cell r="L1098">
            <v>0</v>
          </cell>
        </row>
        <row r="1099">
          <cell r="D1099">
            <v>2160299</v>
          </cell>
          <cell r="E1099" t="str">
            <v>      其他商业流通事务支出</v>
          </cell>
          <cell r="F1099">
            <v>743</v>
          </cell>
          <cell r="G1099">
            <v>0</v>
          </cell>
          <cell r="H1099">
            <v>30</v>
          </cell>
        </row>
        <row r="1099">
          <cell r="J1099">
            <v>824</v>
          </cell>
        </row>
        <row r="1099">
          <cell r="L1099">
            <v>582</v>
          </cell>
        </row>
        <row r="1100">
          <cell r="D1100">
            <v>21606</v>
          </cell>
          <cell r="E1100" t="str">
            <v>    涉外发展服务支出</v>
          </cell>
          <cell r="F1100">
            <v>1819</v>
          </cell>
          <cell r="G1100">
            <v>0</v>
          </cell>
          <cell r="H1100">
            <v>2117</v>
          </cell>
        </row>
        <row r="1100">
          <cell r="J1100">
            <v>1824</v>
          </cell>
          <cell r="K1100">
            <v>0</v>
          </cell>
          <cell r="L1100">
            <v>1022</v>
          </cell>
        </row>
        <row r="1101">
          <cell r="D1101">
            <v>2160601</v>
          </cell>
          <cell r="E1101" t="str">
            <v>      行政运行</v>
          </cell>
          <cell r="F1101">
            <v>0</v>
          </cell>
          <cell r="G1101">
            <v>0</v>
          </cell>
          <cell r="H1101">
            <v>0</v>
          </cell>
        </row>
        <row r="1101">
          <cell r="L1101">
            <v>0</v>
          </cell>
        </row>
        <row r="1102">
          <cell r="D1102">
            <v>2160602</v>
          </cell>
          <cell r="E1102" t="str">
            <v>      一般行政管理事务</v>
          </cell>
          <cell r="F1102">
            <v>0</v>
          </cell>
          <cell r="G1102">
            <v>0</v>
          </cell>
          <cell r="H1102">
            <v>0</v>
          </cell>
        </row>
        <row r="1102">
          <cell r="L1102">
            <v>0</v>
          </cell>
        </row>
        <row r="1103">
          <cell r="D1103">
            <v>2160603</v>
          </cell>
          <cell r="E1103" t="str">
            <v>      机关服务</v>
          </cell>
          <cell r="F1103">
            <v>0</v>
          </cell>
          <cell r="G1103">
            <v>0</v>
          </cell>
          <cell r="H1103">
            <v>0</v>
          </cell>
        </row>
        <row r="1103">
          <cell r="L1103">
            <v>0</v>
          </cell>
        </row>
        <row r="1104">
          <cell r="D1104">
            <v>2160607</v>
          </cell>
          <cell r="E1104" t="str">
            <v>      外商投资环境建设补助资金</v>
          </cell>
          <cell r="F1104">
            <v>0</v>
          </cell>
          <cell r="G1104">
            <v>0</v>
          </cell>
          <cell r="H1104">
            <v>0</v>
          </cell>
        </row>
        <row r="1104">
          <cell r="L1104">
            <v>0</v>
          </cell>
        </row>
        <row r="1105">
          <cell r="D1105">
            <v>2160699</v>
          </cell>
          <cell r="E1105" t="str">
            <v>      其他涉外发展服务支出</v>
          </cell>
          <cell r="F1105">
            <v>1819</v>
          </cell>
          <cell r="G1105">
            <v>0</v>
          </cell>
          <cell r="H1105">
            <v>2117</v>
          </cell>
        </row>
        <row r="1105">
          <cell r="J1105">
            <v>1824</v>
          </cell>
        </row>
        <row r="1105">
          <cell r="L1105">
            <v>1022</v>
          </cell>
        </row>
        <row r="1106">
          <cell r="D1106">
            <v>21699</v>
          </cell>
          <cell r="E1106" t="str">
            <v>    其他商业服务业等支出</v>
          </cell>
          <cell r="F1106">
            <v>66</v>
          </cell>
          <cell r="G1106">
            <v>0</v>
          </cell>
          <cell r="H1106">
            <v>17</v>
          </cell>
        </row>
        <row r="1106">
          <cell r="J1106">
            <v>0</v>
          </cell>
          <cell r="K1106">
            <v>0</v>
          </cell>
          <cell r="L1106">
            <v>0</v>
          </cell>
        </row>
        <row r="1107">
          <cell r="D1107">
            <v>2169901</v>
          </cell>
          <cell r="E1107" t="str">
            <v>      服务业基础设施建设</v>
          </cell>
          <cell r="F1107">
            <v>49</v>
          </cell>
          <cell r="G1107">
            <v>0</v>
          </cell>
          <cell r="H1107">
            <v>0</v>
          </cell>
        </row>
        <row r="1107">
          <cell r="L1107">
            <v>0</v>
          </cell>
        </row>
        <row r="1108">
          <cell r="D1108">
            <v>2169999</v>
          </cell>
          <cell r="E1108" t="str">
            <v>      其他商业服务业等支出</v>
          </cell>
          <cell r="F1108">
            <v>17</v>
          </cell>
          <cell r="G1108">
            <v>0</v>
          </cell>
          <cell r="H1108">
            <v>17</v>
          </cell>
        </row>
        <row r="1108">
          <cell r="L1108">
            <v>0</v>
          </cell>
        </row>
        <row r="1109">
          <cell r="D1109">
            <v>217</v>
          </cell>
          <cell r="E1109" t="str">
            <v>  金融支出</v>
          </cell>
          <cell r="F1109">
            <v>190</v>
          </cell>
          <cell r="G1109">
            <v>0</v>
          </cell>
          <cell r="H1109">
            <v>40</v>
          </cell>
        </row>
        <row r="1109">
          <cell r="J1109">
            <v>17</v>
          </cell>
          <cell r="K1109">
            <v>0</v>
          </cell>
          <cell r="L1109">
            <v>0</v>
          </cell>
        </row>
        <row r="1110">
          <cell r="D1110">
            <v>21701</v>
          </cell>
          <cell r="E1110" t="str">
            <v>    金融部门行政支出</v>
          </cell>
          <cell r="F1110">
            <v>0</v>
          </cell>
          <cell r="G1110">
            <v>0</v>
          </cell>
          <cell r="H1110">
            <v>0</v>
          </cell>
        </row>
        <row r="1110">
          <cell r="J1110">
            <v>0</v>
          </cell>
          <cell r="K1110">
            <v>0</v>
          </cell>
          <cell r="L1110">
            <v>0</v>
          </cell>
        </row>
        <row r="1111">
          <cell r="D1111">
            <v>2170101</v>
          </cell>
          <cell r="E1111" t="str">
            <v>      行政运行</v>
          </cell>
          <cell r="F1111">
            <v>0</v>
          </cell>
          <cell r="G1111">
            <v>0</v>
          </cell>
        </row>
        <row r="1111">
          <cell r="L1111">
            <v>0</v>
          </cell>
        </row>
        <row r="1112">
          <cell r="D1112">
            <v>2170102</v>
          </cell>
          <cell r="E1112" t="str">
            <v>      一般行政管理事务</v>
          </cell>
          <cell r="F1112">
            <v>0</v>
          </cell>
          <cell r="G1112">
            <v>0</v>
          </cell>
        </row>
        <row r="1112">
          <cell r="L1112">
            <v>0</v>
          </cell>
        </row>
        <row r="1113">
          <cell r="D1113">
            <v>2170103</v>
          </cell>
          <cell r="E1113" t="str">
            <v>      机关服务</v>
          </cell>
          <cell r="F1113">
            <v>0</v>
          </cell>
          <cell r="G1113">
            <v>0</v>
          </cell>
        </row>
        <row r="1113">
          <cell r="L1113">
            <v>0</v>
          </cell>
        </row>
        <row r="1114">
          <cell r="D1114">
            <v>2170104</v>
          </cell>
          <cell r="E1114" t="str">
            <v>      安全防卫</v>
          </cell>
          <cell r="F1114">
            <v>0</v>
          </cell>
          <cell r="G1114">
            <v>0</v>
          </cell>
        </row>
        <row r="1114">
          <cell r="L1114">
            <v>0</v>
          </cell>
        </row>
        <row r="1115">
          <cell r="D1115">
            <v>2170150</v>
          </cell>
          <cell r="E1115" t="str">
            <v>      事业运行</v>
          </cell>
          <cell r="F1115">
            <v>0</v>
          </cell>
          <cell r="G1115">
            <v>0</v>
          </cell>
        </row>
        <row r="1115">
          <cell r="L1115">
            <v>0</v>
          </cell>
        </row>
        <row r="1116">
          <cell r="D1116">
            <v>2170199</v>
          </cell>
          <cell r="E1116" t="str">
            <v>      金融部门其他行政支出</v>
          </cell>
          <cell r="F1116">
            <v>0</v>
          </cell>
          <cell r="G1116">
            <v>0</v>
          </cell>
        </row>
        <row r="1116">
          <cell r="L1116">
            <v>0</v>
          </cell>
        </row>
        <row r="1117">
          <cell r="D1117">
            <v>21702</v>
          </cell>
          <cell r="E1117" t="str">
            <v>    金融部门监管支出</v>
          </cell>
          <cell r="F1117">
            <v>0</v>
          </cell>
          <cell r="G1117">
            <v>0</v>
          </cell>
          <cell r="H1117">
            <v>0</v>
          </cell>
        </row>
        <row r="1117">
          <cell r="J1117">
            <v>0</v>
          </cell>
          <cell r="K1117">
            <v>0</v>
          </cell>
          <cell r="L1117">
            <v>0</v>
          </cell>
        </row>
        <row r="1118">
          <cell r="D1118">
            <v>2170201</v>
          </cell>
          <cell r="E1118" t="str">
            <v>      货币发行</v>
          </cell>
          <cell r="F1118">
            <v>0</v>
          </cell>
          <cell r="G1118">
            <v>0</v>
          </cell>
        </row>
        <row r="1118">
          <cell r="L1118">
            <v>0</v>
          </cell>
        </row>
        <row r="1119">
          <cell r="D1119">
            <v>2170202</v>
          </cell>
          <cell r="E1119" t="str">
            <v>      金融服务</v>
          </cell>
          <cell r="F1119">
            <v>0</v>
          </cell>
          <cell r="G1119">
            <v>0</v>
          </cell>
        </row>
        <row r="1119">
          <cell r="L1119">
            <v>0</v>
          </cell>
        </row>
        <row r="1120">
          <cell r="D1120">
            <v>2170203</v>
          </cell>
          <cell r="E1120" t="str">
            <v>      反假币</v>
          </cell>
          <cell r="F1120">
            <v>0</v>
          </cell>
          <cell r="G1120">
            <v>0</v>
          </cell>
        </row>
        <row r="1120">
          <cell r="L1120">
            <v>0</v>
          </cell>
        </row>
        <row r="1121">
          <cell r="D1121">
            <v>2170204</v>
          </cell>
          <cell r="E1121" t="str">
            <v>      重点金融机构监管</v>
          </cell>
          <cell r="F1121">
            <v>0</v>
          </cell>
          <cell r="G1121">
            <v>0</v>
          </cell>
        </row>
        <row r="1121">
          <cell r="L1121">
            <v>0</v>
          </cell>
        </row>
        <row r="1122">
          <cell r="D1122">
            <v>2170205</v>
          </cell>
          <cell r="E1122" t="str">
            <v>      金融稽查与案件处理</v>
          </cell>
          <cell r="F1122">
            <v>0</v>
          </cell>
          <cell r="G1122">
            <v>0</v>
          </cell>
        </row>
        <row r="1122">
          <cell r="L1122">
            <v>0</v>
          </cell>
        </row>
        <row r="1123">
          <cell r="D1123">
            <v>2170206</v>
          </cell>
          <cell r="E1123" t="str">
            <v>      金融行业电子化建设</v>
          </cell>
          <cell r="F1123">
            <v>0</v>
          </cell>
          <cell r="G1123">
            <v>0</v>
          </cell>
        </row>
        <row r="1123">
          <cell r="L1123">
            <v>0</v>
          </cell>
        </row>
        <row r="1124">
          <cell r="D1124">
            <v>2170207</v>
          </cell>
          <cell r="E1124" t="str">
            <v>      从业人员资格考试</v>
          </cell>
          <cell r="F1124">
            <v>0</v>
          </cell>
          <cell r="G1124">
            <v>0</v>
          </cell>
        </row>
        <row r="1124">
          <cell r="L1124">
            <v>0</v>
          </cell>
        </row>
        <row r="1125">
          <cell r="D1125">
            <v>2170208</v>
          </cell>
          <cell r="E1125" t="str">
            <v>      反洗钱</v>
          </cell>
          <cell r="F1125">
            <v>0</v>
          </cell>
          <cell r="G1125">
            <v>0</v>
          </cell>
        </row>
        <row r="1125">
          <cell r="L1125">
            <v>0</v>
          </cell>
        </row>
        <row r="1126">
          <cell r="D1126">
            <v>2170299</v>
          </cell>
          <cell r="E1126" t="str">
            <v>      金融部门其他监管支出</v>
          </cell>
          <cell r="F1126">
            <v>0</v>
          </cell>
          <cell r="G1126">
            <v>0</v>
          </cell>
        </row>
        <row r="1126">
          <cell r="L1126">
            <v>0</v>
          </cell>
        </row>
        <row r="1127">
          <cell r="D1127">
            <v>21703</v>
          </cell>
          <cell r="E1127" t="str">
            <v>    金融发展支出</v>
          </cell>
          <cell r="F1127">
            <v>27</v>
          </cell>
          <cell r="G1127">
            <v>0</v>
          </cell>
          <cell r="H1127">
            <v>40</v>
          </cell>
        </row>
        <row r="1127">
          <cell r="J1127">
            <v>17</v>
          </cell>
          <cell r="K1127">
            <v>0</v>
          </cell>
          <cell r="L1127">
            <v>0</v>
          </cell>
        </row>
        <row r="1128">
          <cell r="D1128">
            <v>2170301</v>
          </cell>
          <cell r="E1128" t="str">
            <v>      政策性银行亏损补贴</v>
          </cell>
          <cell r="F1128">
            <v>0</v>
          </cell>
          <cell r="G1128">
            <v>0</v>
          </cell>
          <cell r="H1128">
            <v>0</v>
          </cell>
        </row>
        <row r="1128">
          <cell r="L1128">
            <v>0</v>
          </cell>
        </row>
        <row r="1129">
          <cell r="D1129">
            <v>2170302</v>
          </cell>
          <cell r="E1129" t="str">
            <v>      利息费用补贴支出</v>
          </cell>
          <cell r="F1129">
            <v>7</v>
          </cell>
          <cell r="G1129">
            <v>0</v>
          </cell>
          <cell r="H1129">
            <v>40</v>
          </cell>
        </row>
        <row r="1129">
          <cell r="J1129">
            <v>17</v>
          </cell>
        </row>
        <row r="1129">
          <cell r="L1129">
            <v>0</v>
          </cell>
        </row>
        <row r="1130">
          <cell r="D1130">
            <v>2170303</v>
          </cell>
          <cell r="E1130" t="str">
            <v>      补充资本金</v>
          </cell>
          <cell r="F1130">
            <v>0</v>
          </cell>
          <cell r="G1130">
            <v>0</v>
          </cell>
          <cell r="H1130">
            <v>0</v>
          </cell>
        </row>
        <row r="1130">
          <cell r="L1130">
            <v>0</v>
          </cell>
        </row>
        <row r="1131">
          <cell r="D1131">
            <v>2170304</v>
          </cell>
          <cell r="E1131" t="str">
            <v>      风险基金补助</v>
          </cell>
          <cell r="F1131">
            <v>0</v>
          </cell>
          <cell r="G1131">
            <v>0</v>
          </cell>
          <cell r="H1131">
            <v>0</v>
          </cell>
        </row>
        <row r="1131">
          <cell r="L1131">
            <v>0</v>
          </cell>
        </row>
        <row r="1132">
          <cell r="D1132">
            <v>2170399</v>
          </cell>
          <cell r="E1132" t="str">
            <v>      其他金融发展支出</v>
          </cell>
          <cell r="F1132">
            <v>20</v>
          </cell>
          <cell r="G1132">
            <v>0</v>
          </cell>
          <cell r="H1132">
            <v>0</v>
          </cell>
        </row>
        <row r="1132">
          <cell r="L1132">
            <v>0</v>
          </cell>
        </row>
        <row r="1133">
          <cell r="D1133">
            <v>21704</v>
          </cell>
          <cell r="E1133" t="str">
            <v>    金融调控支出</v>
          </cell>
          <cell r="F1133">
            <v>0</v>
          </cell>
          <cell r="G1133">
            <v>0</v>
          </cell>
          <cell r="H1133">
            <v>0</v>
          </cell>
        </row>
        <row r="1133">
          <cell r="J1133">
            <v>0</v>
          </cell>
          <cell r="K1133">
            <v>0</v>
          </cell>
          <cell r="L1133">
            <v>0</v>
          </cell>
        </row>
        <row r="1134">
          <cell r="D1134">
            <v>2170401</v>
          </cell>
          <cell r="E1134" t="str">
            <v>      中央银行亏损补贴</v>
          </cell>
          <cell r="F1134">
            <v>0</v>
          </cell>
          <cell r="G1134">
            <v>0</v>
          </cell>
        </row>
        <row r="1134">
          <cell r="L1134">
            <v>0</v>
          </cell>
        </row>
        <row r="1135">
          <cell r="D1135">
            <v>2170499</v>
          </cell>
          <cell r="E1135" t="str">
            <v>      其他金融调控支出</v>
          </cell>
          <cell r="F1135">
            <v>0</v>
          </cell>
          <cell r="G1135">
            <v>0</v>
          </cell>
        </row>
        <row r="1135">
          <cell r="L1135">
            <v>0</v>
          </cell>
        </row>
        <row r="1136">
          <cell r="D1136">
            <v>21799</v>
          </cell>
          <cell r="E1136" t="str">
            <v>    其他金融支出</v>
          </cell>
          <cell r="F1136">
            <v>163</v>
          </cell>
          <cell r="G1136">
            <v>0</v>
          </cell>
          <cell r="H1136">
            <v>0</v>
          </cell>
        </row>
        <row r="1136">
          <cell r="J1136">
            <v>0</v>
          </cell>
          <cell r="K1136">
            <v>0</v>
          </cell>
          <cell r="L1136">
            <v>0</v>
          </cell>
        </row>
        <row r="1137">
          <cell r="D1137">
            <v>2179902</v>
          </cell>
          <cell r="E1137" t="str">
            <v>      重点企业贷款贴息</v>
          </cell>
        </row>
        <row r="1137">
          <cell r="G1137">
            <v>0</v>
          </cell>
        </row>
        <row r="1137">
          <cell r="L1137">
            <v>0</v>
          </cell>
        </row>
        <row r="1138">
          <cell r="D1138">
            <v>2179999</v>
          </cell>
          <cell r="E1138" t="str">
            <v>      其他金融支出</v>
          </cell>
          <cell r="F1138">
            <v>163</v>
          </cell>
        </row>
        <row r="1138">
          <cell r="L1138">
            <v>0</v>
          </cell>
        </row>
        <row r="1139">
          <cell r="D1139">
            <v>219</v>
          </cell>
          <cell r="E1139" t="str">
            <v>  援助其他地区支出</v>
          </cell>
          <cell r="F1139">
            <v>201</v>
          </cell>
          <cell r="G1139">
            <v>0</v>
          </cell>
          <cell r="H1139">
            <v>401</v>
          </cell>
        </row>
        <row r="1139">
          <cell r="J1139">
            <v>0</v>
          </cell>
          <cell r="K1139">
            <v>0</v>
          </cell>
          <cell r="L1139">
            <v>0</v>
          </cell>
        </row>
        <row r="1140">
          <cell r="D1140">
            <v>21901</v>
          </cell>
          <cell r="E1140" t="str">
            <v>    一般公共服务</v>
          </cell>
          <cell r="F1140">
            <v>0</v>
          </cell>
          <cell r="G1140">
            <v>0</v>
          </cell>
          <cell r="H1140">
            <v>200</v>
          </cell>
        </row>
        <row r="1141">
          <cell r="D1141">
            <v>21902</v>
          </cell>
          <cell r="E1141" t="str">
            <v>    教育</v>
          </cell>
          <cell r="F1141">
            <v>100</v>
          </cell>
          <cell r="G1141">
            <v>0</v>
          </cell>
          <cell r="H1141">
            <v>100</v>
          </cell>
        </row>
        <row r="1142">
          <cell r="D1142">
            <v>21903</v>
          </cell>
          <cell r="E1142" t="str">
            <v>    文化体育与传媒</v>
          </cell>
          <cell r="F1142">
            <v>0</v>
          </cell>
          <cell r="G1142">
            <v>0</v>
          </cell>
        </row>
        <row r="1143">
          <cell r="D1143">
            <v>21904</v>
          </cell>
          <cell r="E1143" t="str">
            <v>    医疗卫生</v>
          </cell>
          <cell r="F1143">
            <v>0</v>
          </cell>
          <cell r="G1143">
            <v>0</v>
          </cell>
        </row>
        <row r="1144">
          <cell r="D1144">
            <v>21905</v>
          </cell>
          <cell r="E1144" t="str">
            <v>    节能环保</v>
          </cell>
          <cell r="F1144">
            <v>0</v>
          </cell>
          <cell r="G1144">
            <v>0</v>
          </cell>
        </row>
        <row r="1145">
          <cell r="D1145">
            <v>21906</v>
          </cell>
          <cell r="E1145" t="str">
            <v>    农业</v>
          </cell>
          <cell r="F1145">
            <v>101</v>
          </cell>
          <cell r="G1145">
            <v>0</v>
          </cell>
          <cell r="H1145">
            <v>101</v>
          </cell>
        </row>
        <row r="1146">
          <cell r="D1146">
            <v>21907</v>
          </cell>
          <cell r="E1146" t="str">
            <v>    交通运输</v>
          </cell>
          <cell r="F1146">
            <v>0</v>
          </cell>
          <cell r="G1146">
            <v>0</v>
          </cell>
        </row>
        <row r="1147">
          <cell r="D1147">
            <v>21908</v>
          </cell>
          <cell r="E1147" t="str">
            <v>    住房保障</v>
          </cell>
          <cell r="F1147">
            <v>0</v>
          </cell>
          <cell r="G1147">
            <v>0</v>
          </cell>
        </row>
        <row r="1148">
          <cell r="D1148">
            <v>21999</v>
          </cell>
          <cell r="E1148" t="str">
            <v>    其他支出</v>
          </cell>
          <cell r="F1148">
            <v>0</v>
          </cell>
          <cell r="G1148">
            <v>0</v>
          </cell>
        </row>
        <row r="1149">
          <cell r="D1149">
            <v>220</v>
          </cell>
          <cell r="E1149" t="str">
            <v>  自然资源海洋气象等支出</v>
          </cell>
          <cell r="F1149">
            <v>2044</v>
          </cell>
          <cell r="G1149">
            <v>0</v>
          </cell>
          <cell r="H1149">
            <v>4950</v>
          </cell>
        </row>
        <row r="1149">
          <cell r="J1149">
            <v>3753</v>
          </cell>
          <cell r="K1149">
            <v>0</v>
          </cell>
          <cell r="L1149">
            <v>1870</v>
          </cell>
        </row>
        <row r="1150">
          <cell r="D1150">
            <v>22001</v>
          </cell>
          <cell r="E1150" t="str">
            <v>    自然资源事务</v>
          </cell>
          <cell r="F1150">
            <v>1685</v>
          </cell>
          <cell r="G1150">
            <v>0</v>
          </cell>
          <cell r="H1150">
            <v>4591</v>
          </cell>
        </row>
        <row r="1150">
          <cell r="J1150">
            <v>3312</v>
          </cell>
          <cell r="K1150">
            <v>0</v>
          </cell>
          <cell r="L1150">
            <v>1279</v>
          </cell>
        </row>
        <row r="1151">
          <cell r="D1151">
            <v>2200101</v>
          </cell>
          <cell r="E1151" t="str">
            <v>      行政运行</v>
          </cell>
          <cell r="F1151">
            <v>0</v>
          </cell>
          <cell r="G1151">
            <v>0</v>
          </cell>
          <cell r="H1151">
            <v>0</v>
          </cell>
        </row>
        <row r="1151">
          <cell r="J1151">
            <v>320</v>
          </cell>
        </row>
        <row r="1151">
          <cell r="L1151">
            <v>221</v>
          </cell>
        </row>
        <row r="1152">
          <cell r="D1152">
            <v>2200102</v>
          </cell>
          <cell r="E1152" t="str">
            <v>      一般行政管理事务</v>
          </cell>
          <cell r="F1152">
            <v>161</v>
          </cell>
          <cell r="G1152">
            <v>0</v>
          </cell>
          <cell r="H1152">
            <v>311</v>
          </cell>
        </row>
        <row r="1152">
          <cell r="J1152">
            <v>10</v>
          </cell>
        </row>
        <row r="1152">
          <cell r="L1152">
            <v>0</v>
          </cell>
        </row>
        <row r="1153">
          <cell r="D1153">
            <v>2200103</v>
          </cell>
          <cell r="E1153" t="str">
            <v>      机关服务</v>
          </cell>
          <cell r="F1153">
            <v>0</v>
          </cell>
          <cell r="G1153">
            <v>0</v>
          </cell>
          <cell r="H1153">
            <v>0</v>
          </cell>
        </row>
        <row r="1153">
          <cell r="L1153">
            <v>0</v>
          </cell>
        </row>
        <row r="1154">
          <cell r="D1154">
            <v>2200104</v>
          </cell>
          <cell r="E1154" t="str">
            <v>      自然资源规划及管理</v>
          </cell>
          <cell r="F1154">
            <v>334</v>
          </cell>
          <cell r="G1154">
            <v>0</v>
          </cell>
          <cell r="H1154">
            <v>954</v>
          </cell>
        </row>
        <row r="1154">
          <cell r="J1154">
            <v>1321</v>
          </cell>
        </row>
        <row r="1154">
          <cell r="L1154">
            <v>93</v>
          </cell>
        </row>
        <row r="1155">
          <cell r="D1155">
            <v>2200106</v>
          </cell>
          <cell r="E1155" t="str">
            <v>      自然资源利用与保护</v>
          </cell>
          <cell r="F1155">
            <v>214</v>
          </cell>
          <cell r="G1155">
            <v>0</v>
          </cell>
          <cell r="H1155">
            <v>446</v>
          </cell>
        </row>
        <row r="1155">
          <cell r="J1155">
            <v>984</v>
          </cell>
        </row>
        <row r="1155">
          <cell r="L1155">
            <v>330</v>
          </cell>
        </row>
        <row r="1156">
          <cell r="D1156">
            <v>2200107</v>
          </cell>
          <cell r="E1156" t="str">
            <v>      自然资源社会公益服务</v>
          </cell>
          <cell r="F1156">
            <v>0</v>
          </cell>
          <cell r="G1156">
            <v>0</v>
          </cell>
          <cell r="H1156">
            <v>0</v>
          </cell>
        </row>
        <row r="1156">
          <cell r="L1156">
            <v>0</v>
          </cell>
        </row>
        <row r="1157">
          <cell r="D1157">
            <v>2200108</v>
          </cell>
          <cell r="E1157" t="str">
            <v>      自然资源行业业务管理</v>
          </cell>
          <cell r="F1157">
            <v>0</v>
          </cell>
          <cell r="G1157">
            <v>0</v>
          </cell>
          <cell r="H1157">
            <v>0</v>
          </cell>
        </row>
        <row r="1157">
          <cell r="L1157">
            <v>0</v>
          </cell>
        </row>
        <row r="1158">
          <cell r="D1158">
            <v>2200109</v>
          </cell>
          <cell r="E1158" t="str">
            <v>      自然资源调查与确权登记</v>
          </cell>
          <cell r="F1158">
            <v>0</v>
          </cell>
          <cell r="G1158">
            <v>0</v>
          </cell>
          <cell r="H1158">
            <v>690</v>
          </cell>
        </row>
        <row r="1158">
          <cell r="L1158">
            <v>0</v>
          </cell>
        </row>
        <row r="1159">
          <cell r="D1159">
            <v>2200112</v>
          </cell>
          <cell r="E1159" t="str">
            <v>      土地资源储备支出</v>
          </cell>
          <cell r="F1159">
            <v>242</v>
          </cell>
          <cell r="G1159">
            <v>0</v>
          </cell>
          <cell r="H1159">
            <v>765</v>
          </cell>
        </row>
        <row r="1159">
          <cell r="J1159">
            <v>190</v>
          </cell>
        </row>
        <row r="1159">
          <cell r="L1159">
            <v>156</v>
          </cell>
        </row>
        <row r="1160">
          <cell r="D1160">
            <v>2200113</v>
          </cell>
          <cell r="E1160" t="str">
            <v>      地质矿产资源与环境调查</v>
          </cell>
          <cell r="F1160">
            <v>0</v>
          </cell>
          <cell r="G1160">
            <v>0</v>
          </cell>
          <cell r="H1160">
            <v>0</v>
          </cell>
        </row>
        <row r="1160">
          <cell r="L1160">
            <v>0</v>
          </cell>
        </row>
        <row r="1161">
          <cell r="D1161">
            <v>2200114</v>
          </cell>
          <cell r="E1161" t="str">
            <v>      地质勘查与矿产资源管理</v>
          </cell>
          <cell r="F1161">
            <v>1</v>
          </cell>
          <cell r="G1161">
            <v>0</v>
          </cell>
          <cell r="H1161">
            <v>43</v>
          </cell>
        </row>
        <row r="1161">
          <cell r="L1161">
            <v>0</v>
          </cell>
        </row>
        <row r="1162">
          <cell r="D1162">
            <v>2200115</v>
          </cell>
          <cell r="E1162" t="str">
            <v>      地质转产项目财政贴息</v>
          </cell>
          <cell r="F1162">
            <v>0</v>
          </cell>
          <cell r="G1162">
            <v>0</v>
          </cell>
          <cell r="H1162">
            <v>0</v>
          </cell>
        </row>
        <row r="1162">
          <cell r="L1162">
            <v>0</v>
          </cell>
        </row>
        <row r="1163">
          <cell r="D1163">
            <v>2200116</v>
          </cell>
          <cell r="E1163" t="str">
            <v>      国外风险勘查</v>
          </cell>
          <cell r="F1163">
            <v>0</v>
          </cell>
          <cell r="G1163">
            <v>0</v>
          </cell>
          <cell r="H1163">
            <v>0</v>
          </cell>
        </row>
        <row r="1163">
          <cell r="L1163">
            <v>0</v>
          </cell>
        </row>
        <row r="1164">
          <cell r="D1164">
            <v>2200119</v>
          </cell>
          <cell r="E1164" t="str">
            <v>      地质勘查基金(周转金)支出</v>
          </cell>
          <cell r="F1164">
            <v>0</v>
          </cell>
          <cell r="G1164">
            <v>0</v>
          </cell>
          <cell r="H1164">
            <v>0</v>
          </cell>
        </row>
        <row r="1164">
          <cell r="L1164">
            <v>0</v>
          </cell>
        </row>
        <row r="1165">
          <cell r="D1165">
            <v>2200120</v>
          </cell>
          <cell r="E1165" t="str">
            <v>      海域与海岛管理</v>
          </cell>
          <cell r="F1165">
            <v>0</v>
          </cell>
          <cell r="G1165">
            <v>0</v>
          </cell>
          <cell r="H1165">
            <v>0</v>
          </cell>
        </row>
        <row r="1165">
          <cell r="L1165">
            <v>0</v>
          </cell>
        </row>
        <row r="1166">
          <cell r="D1166">
            <v>2200121</v>
          </cell>
          <cell r="E1166" t="str">
            <v>      自然资源国际合作与海洋权益维护</v>
          </cell>
          <cell r="F1166">
            <v>0</v>
          </cell>
          <cell r="G1166">
            <v>0</v>
          </cell>
          <cell r="H1166">
            <v>0</v>
          </cell>
        </row>
        <row r="1166">
          <cell r="L1166">
            <v>0</v>
          </cell>
        </row>
        <row r="1167">
          <cell r="D1167">
            <v>2200122</v>
          </cell>
          <cell r="E1167" t="str">
            <v>      自然资源卫星</v>
          </cell>
          <cell r="F1167">
            <v>0</v>
          </cell>
          <cell r="G1167">
            <v>0</v>
          </cell>
          <cell r="H1167">
            <v>0</v>
          </cell>
        </row>
        <row r="1167">
          <cell r="L1167">
            <v>0</v>
          </cell>
        </row>
        <row r="1168">
          <cell r="D1168">
            <v>2200123</v>
          </cell>
          <cell r="E1168" t="str">
            <v>      极地考察</v>
          </cell>
          <cell r="F1168">
            <v>0</v>
          </cell>
          <cell r="G1168">
            <v>0</v>
          </cell>
          <cell r="H1168">
            <v>0</v>
          </cell>
        </row>
        <row r="1168">
          <cell r="L1168">
            <v>0</v>
          </cell>
        </row>
        <row r="1169">
          <cell r="D1169">
            <v>2200124</v>
          </cell>
          <cell r="E1169" t="str">
            <v>      深海调查与资源开发</v>
          </cell>
          <cell r="F1169">
            <v>0</v>
          </cell>
          <cell r="G1169">
            <v>0</v>
          </cell>
          <cell r="H1169">
            <v>0</v>
          </cell>
        </row>
        <row r="1169">
          <cell r="L1169">
            <v>0</v>
          </cell>
        </row>
        <row r="1170">
          <cell r="D1170">
            <v>2200125</v>
          </cell>
          <cell r="E1170" t="str">
            <v>      海港航标维护</v>
          </cell>
          <cell r="F1170">
            <v>0</v>
          </cell>
          <cell r="G1170">
            <v>0</v>
          </cell>
          <cell r="H1170">
            <v>0</v>
          </cell>
        </row>
        <row r="1170">
          <cell r="L1170">
            <v>0</v>
          </cell>
        </row>
        <row r="1171">
          <cell r="D1171">
            <v>2200126</v>
          </cell>
          <cell r="E1171" t="str">
            <v>      海水淡化</v>
          </cell>
          <cell r="F1171">
            <v>0</v>
          </cell>
          <cell r="G1171">
            <v>0</v>
          </cell>
          <cell r="H1171">
            <v>0</v>
          </cell>
        </row>
        <row r="1171">
          <cell r="L1171">
            <v>0</v>
          </cell>
        </row>
        <row r="1172">
          <cell r="D1172">
            <v>2200127</v>
          </cell>
          <cell r="E1172" t="str">
            <v>      无居民海岛使用金支出</v>
          </cell>
          <cell r="F1172">
            <v>0</v>
          </cell>
          <cell r="G1172">
            <v>0</v>
          </cell>
          <cell r="H1172">
            <v>0</v>
          </cell>
        </row>
        <row r="1172">
          <cell r="L1172">
            <v>0</v>
          </cell>
        </row>
        <row r="1173">
          <cell r="D1173">
            <v>2200128</v>
          </cell>
          <cell r="E1173" t="str">
            <v>      海洋战略规划与预警监测</v>
          </cell>
          <cell r="F1173">
            <v>0</v>
          </cell>
          <cell r="G1173">
            <v>0</v>
          </cell>
          <cell r="H1173">
            <v>0</v>
          </cell>
        </row>
        <row r="1173">
          <cell r="L1173">
            <v>0</v>
          </cell>
        </row>
        <row r="1174">
          <cell r="D1174">
            <v>2200129</v>
          </cell>
          <cell r="E1174" t="str">
            <v>      基础测绘与地理信息监管</v>
          </cell>
          <cell r="F1174">
            <v>0</v>
          </cell>
          <cell r="G1174">
            <v>0</v>
          </cell>
          <cell r="H1174">
            <v>0</v>
          </cell>
        </row>
        <row r="1174">
          <cell r="L1174">
            <v>0</v>
          </cell>
        </row>
        <row r="1175">
          <cell r="D1175">
            <v>2200150</v>
          </cell>
          <cell r="E1175" t="str">
            <v>      事业运行</v>
          </cell>
          <cell r="F1175">
            <v>600</v>
          </cell>
          <cell r="G1175">
            <v>0</v>
          </cell>
          <cell r="H1175">
            <v>762</v>
          </cell>
        </row>
        <row r="1175">
          <cell r="J1175">
            <v>310</v>
          </cell>
        </row>
        <row r="1175">
          <cell r="L1175">
            <v>310</v>
          </cell>
        </row>
        <row r="1176">
          <cell r="D1176">
            <v>2200199</v>
          </cell>
          <cell r="E1176" t="str">
            <v>      其他自然资源事务支出</v>
          </cell>
          <cell r="F1176">
            <v>133</v>
          </cell>
          <cell r="G1176">
            <v>0</v>
          </cell>
          <cell r="H1176">
            <v>620</v>
          </cell>
        </row>
        <row r="1176">
          <cell r="J1176">
            <v>178</v>
          </cell>
        </row>
        <row r="1176">
          <cell r="L1176">
            <v>169</v>
          </cell>
        </row>
        <row r="1177">
          <cell r="D1177">
            <v>22005</v>
          </cell>
          <cell r="E1177" t="str">
            <v>    气象事务</v>
          </cell>
          <cell r="F1177">
            <v>359</v>
          </cell>
          <cell r="G1177">
            <v>0</v>
          </cell>
          <cell r="H1177">
            <v>359</v>
          </cell>
        </row>
        <row r="1177">
          <cell r="J1177">
            <v>441</v>
          </cell>
          <cell r="K1177">
            <v>0</v>
          </cell>
          <cell r="L1177">
            <v>441</v>
          </cell>
        </row>
        <row r="1178">
          <cell r="D1178">
            <v>2200501</v>
          </cell>
          <cell r="E1178" t="str">
            <v>      行政运行</v>
          </cell>
          <cell r="F1178">
            <v>0</v>
          </cell>
          <cell r="G1178">
            <v>0</v>
          </cell>
          <cell r="H1178">
            <v>0</v>
          </cell>
        </row>
        <row r="1178">
          <cell r="L1178">
            <v>0</v>
          </cell>
        </row>
        <row r="1179">
          <cell r="D1179">
            <v>2200502</v>
          </cell>
          <cell r="E1179" t="str">
            <v>      一般行政管理事务</v>
          </cell>
          <cell r="F1179">
            <v>1</v>
          </cell>
          <cell r="G1179">
            <v>0</v>
          </cell>
          <cell r="H1179">
            <v>1</v>
          </cell>
        </row>
        <row r="1179">
          <cell r="L1179">
            <v>0</v>
          </cell>
        </row>
        <row r="1180">
          <cell r="D1180">
            <v>2200503</v>
          </cell>
          <cell r="E1180" t="str">
            <v>      机关服务</v>
          </cell>
          <cell r="F1180">
            <v>0</v>
          </cell>
          <cell r="G1180">
            <v>0</v>
          </cell>
          <cell r="H1180">
            <v>0</v>
          </cell>
        </row>
        <row r="1180">
          <cell r="L1180">
            <v>0</v>
          </cell>
        </row>
        <row r="1181">
          <cell r="D1181">
            <v>2200504</v>
          </cell>
          <cell r="E1181" t="str">
            <v>      气象事业机构</v>
          </cell>
          <cell r="F1181">
            <v>358</v>
          </cell>
          <cell r="G1181">
            <v>0</v>
          </cell>
          <cell r="H1181">
            <v>358</v>
          </cell>
        </row>
        <row r="1181">
          <cell r="J1181">
            <v>441</v>
          </cell>
        </row>
        <row r="1181">
          <cell r="L1181">
            <v>441</v>
          </cell>
        </row>
        <row r="1182">
          <cell r="D1182">
            <v>2200506</v>
          </cell>
          <cell r="E1182" t="str">
            <v>      气象探测</v>
          </cell>
          <cell r="F1182">
            <v>0</v>
          </cell>
          <cell r="G1182">
            <v>0</v>
          </cell>
          <cell r="H1182">
            <v>0</v>
          </cell>
        </row>
        <row r="1182">
          <cell r="L1182">
            <v>0</v>
          </cell>
        </row>
        <row r="1183">
          <cell r="D1183">
            <v>2200507</v>
          </cell>
          <cell r="E1183" t="str">
            <v>      气象信息传输及管理</v>
          </cell>
          <cell r="F1183">
            <v>0</v>
          </cell>
          <cell r="G1183">
            <v>0</v>
          </cell>
          <cell r="H1183">
            <v>0</v>
          </cell>
        </row>
        <row r="1183">
          <cell r="L1183">
            <v>0</v>
          </cell>
        </row>
        <row r="1184">
          <cell r="D1184">
            <v>2200508</v>
          </cell>
          <cell r="E1184" t="str">
            <v>      气象预报预测</v>
          </cell>
          <cell r="F1184">
            <v>0</v>
          </cell>
          <cell r="G1184">
            <v>0</v>
          </cell>
          <cell r="H1184">
            <v>0</v>
          </cell>
        </row>
        <row r="1184">
          <cell r="L1184">
            <v>0</v>
          </cell>
        </row>
        <row r="1185">
          <cell r="D1185">
            <v>2200509</v>
          </cell>
          <cell r="E1185" t="str">
            <v>      气象服务</v>
          </cell>
          <cell r="F1185">
            <v>0</v>
          </cell>
          <cell r="G1185">
            <v>0</v>
          </cell>
          <cell r="H1185">
            <v>0</v>
          </cell>
        </row>
        <row r="1185">
          <cell r="L1185">
            <v>0</v>
          </cell>
        </row>
        <row r="1186">
          <cell r="D1186">
            <v>2200510</v>
          </cell>
          <cell r="E1186" t="str">
            <v>      气象装备保障维护</v>
          </cell>
          <cell r="F1186">
            <v>0</v>
          </cell>
          <cell r="G1186">
            <v>0</v>
          </cell>
          <cell r="H1186">
            <v>0</v>
          </cell>
        </row>
        <row r="1186">
          <cell r="L1186">
            <v>0</v>
          </cell>
        </row>
        <row r="1187">
          <cell r="D1187">
            <v>2200511</v>
          </cell>
          <cell r="E1187" t="str">
            <v>      气象基础设施建设与维修</v>
          </cell>
          <cell r="F1187">
            <v>0</v>
          </cell>
          <cell r="G1187">
            <v>0</v>
          </cell>
          <cell r="H1187">
            <v>0</v>
          </cell>
        </row>
        <row r="1187">
          <cell r="L1187">
            <v>0</v>
          </cell>
        </row>
        <row r="1188">
          <cell r="D1188">
            <v>2200512</v>
          </cell>
          <cell r="E1188" t="str">
            <v>      气象卫星</v>
          </cell>
          <cell r="F1188">
            <v>0</v>
          </cell>
          <cell r="G1188">
            <v>0</v>
          </cell>
          <cell r="H1188">
            <v>0</v>
          </cell>
        </row>
        <row r="1188">
          <cell r="L1188">
            <v>0</v>
          </cell>
        </row>
        <row r="1189">
          <cell r="D1189">
            <v>2200513</v>
          </cell>
          <cell r="E1189" t="str">
            <v>      气象法规与标准</v>
          </cell>
          <cell r="F1189">
            <v>0</v>
          </cell>
          <cell r="G1189">
            <v>0</v>
          </cell>
          <cell r="H1189">
            <v>0</v>
          </cell>
        </row>
        <row r="1189">
          <cell r="L1189">
            <v>0</v>
          </cell>
        </row>
        <row r="1190">
          <cell r="D1190">
            <v>2200514</v>
          </cell>
          <cell r="E1190" t="str">
            <v>      气象资金审计稽查</v>
          </cell>
          <cell r="F1190">
            <v>0</v>
          </cell>
          <cell r="G1190">
            <v>0</v>
          </cell>
          <cell r="H1190">
            <v>0</v>
          </cell>
        </row>
        <row r="1190">
          <cell r="L1190">
            <v>0</v>
          </cell>
        </row>
        <row r="1191">
          <cell r="D1191">
            <v>2200599</v>
          </cell>
          <cell r="E1191" t="str">
            <v>      其他气象事务支出</v>
          </cell>
          <cell r="F1191">
            <v>0</v>
          </cell>
          <cell r="G1191">
            <v>0</v>
          </cell>
          <cell r="H1191">
            <v>0</v>
          </cell>
        </row>
        <row r="1191">
          <cell r="L1191">
            <v>0</v>
          </cell>
        </row>
        <row r="1192">
          <cell r="D1192">
            <v>22099</v>
          </cell>
          <cell r="E1192" t="str">
            <v>    其他自然资源海洋气象等支出</v>
          </cell>
          <cell r="F1192">
            <v>0</v>
          </cell>
          <cell r="G1192">
            <v>0</v>
          </cell>
          <cell r="H1192">
            <v>0</v>
          </cell>
        </row>
        <row r="1192">
          <cell r="J1192">
            <v>0</v>
          </cell>
          <cell r="K1192">
            <v>0</v>
          </cell>
          <cell r="L1192">
            <v>150</v>
          </cell>
        </row>
        <row r="1193">
          <cell r="D1193">
            <v>2209999</v>
          </cell>
          <cell r="E1193" t="str">
            <v>      其他自然资源海洋气象等支出</v>
          </cell>
        </row>
        <row r="1193">
          <cell r="L1193">
            <v>150</v>
          </cell>
        </row>
        <row r="1194">
          <cell r="D1194">
            <v>221</v>
          </cell>
          <cell r="E1194" t="str">
            <v>  住房保障支出</v>
          </cell>
          <cell r="F1194">
            <v>46084</v>
          </cell>
          <cell r="G1194">
            <v>3252</v>
          </cell>
          <cell r="H1194">
            <v>44075</v>
          </cell>
          <cell r="I1194">
            <v>2075</v>
          </cell>
          <cell r="J1194">
            <v>49324</v>
          </cell>
          <cell r="K1194">
            <v>2066</v>
          </cell>
          <cell r="L1194">
            <v>38860</v>
          </cell>
        </row>
        <row r="1195">
          <cell r="D1195">
            <v>22101</v>
          </cell>
          <cell r="E1195" t="str">
            <v>    保障性安居工程支出</v>
          </cell>
          <cell r="F1195">
            <v>19573</v>
          </cell>
          <cell r="G1195">
            <v>1600</v>
          </cell>
          <cell r="H1195">
            <v>21673</v>
          </cell>
          <cell r="I1195">
            <v>815</v>
          </cell>
          <cell r="J1195">
            <v>21923</v>
          </cell>
          <cell r="K1195">
            <v>815</v>
          </cell>
          <cell r="L1195">
            <v>10599</v>
          </cell>
        </row>
        <row r="1196">
          <cell r="D1196">
            <v>2210101</v>
          </cell>
          <cell r="E1196" t="str">
            <v>      廉租住房</v>
          </cell>
          <cell r="F1196">
            <v>1572</v>
          </cell>
          <cell r="G1196">
            <v>0</v>
          </cell>
          <cell r="H1196">
            <v>1560</v>
          </cell>
        </row>
        <row r="1196">
          <cell r="J1196">
            <v>2210</v>
          </cell>
        </row>
        <row r="1196">
          <cell r="L1196">
            <v>89</v>
          </cell>
        </row>
        <row r="1197">
          <cell r="D1197">
            <v>2210102</v>
          </cell>
          <cell r="E1197" t="str">
            <v>      沉陷区治理</v>
          </cell>
          <cell r="F1197">
            <v>0</v>
          </cell>
          <cell r="G1197">
            <v>0</v>
          </cell>
          <cell r="H1197">
            <v>0</v>
          </cell>
        </row>
        <row r="1197">
          <cell r="L1197">
            <v>0</v>
          </cell>
        </row>
        <row r="1198">
          <cell r="D1198">
            <v>2210103</v>
          </cell>
          <cell r="E1198" t="str">
            <v>      棚户区改造</v>
          </cell>
          <cell r="F1198">
            <v>6</v>
          </cell>
          <cell r="G1198">
            <v>480</v>
          </cell>
          <cell r="H1198">
            <v>464</v>
          </cell>
        </row>
        <row r="1198">
          <cell r="J1198">
            <v>404</v>
          </cell>
        </row>
        <row r="1198">
          <cell r="L1198">
            <v>3</v>
          </cell>
        </row>
        <row r="1199">
          <cell r="D1199">
            <v>2210104</v>
          </cell>
          <cell r="E1199" t="str">
            <v>      少数民族地区游牧民定居工程</v>
          </cell>
          <cell r="F1199">
            <v>0</v>
          </cell>
          <cell r="G1199">
            <v>0</v>
          </cell>
          <cell r="H1199">
            <v>0</v>
          </cell>
        </row>
        <row r="1199">
          <cell r="L1199">
            <v>0</v>
          </cell>
        </row>
        <row r="1200">
          <cell r="D1200">
            <v>2210105</v>
          </cell>
          <cell r="E1200" t="str">
            <v>      农村危房改造</v>
          </cell>
          <cell r="F1200">
            <v>903</v>
          </cell>
          <cell r="G1200">
            <v>0</v>
          </cell>
          <cell r="H1200">
            <v>653</v>
          </cell>
        </row>
        <row r="1200">
          <cell r="J1200">
            <v>322</v>
          </cell>
        </row>
        <row r="1200">
          <cell r="L1200">
            <v>48</v>
          </cell>
        </row>
        <row r="1201">
          <cell r="D1201">
            <v>2210106</v>
          </cell>
          <cell r="E1201" t="str">
            <v>      公共租赁住房</v>
          </cell>
          <cell r="F1201">
            <v>6383</v>
          </cell>
          <cell r="G1201">
            <v>0</v>
          </cell>
          <cell r="H1201">
            <v>6081</v>
          </cell>
        </row>
        <row r="1201">
          <cell r="J1201">
            <v>208</v>
          </cell>
        </row>
        <row r="1201">
          <cell r="L1201">
            <v>156</v>
          </cell>
        </row>
        <row r="1202">
          <cell r="D1202">
            <v>2210107</v>
          </cell>
          <cell r="E1202" t="str">
            <v>      保障性住房租金补贴</v>
          </cell>
          <cell r="F1202">
            <v>6</v>
          </cell>
          <cell r="G1202">
            <v>0</v>
          </cell>
          <cell r="H1202">
            <v>65</v>
          </cell>
        </row>
        <row r="1202">
          <cell r="J1202">
            <v>34</v>
          </cell>
        </row>
        <row r="1202">
          <cell r="L1202">
            <v>23</v>
          </cell>
        </row>
        <row r="1203">
          <cell r="D1203">
            <v>2210108</v>
          </cell>
          <cell r="E1203" t="str">
            <v>      老旧小区改造</v>
          </cell>
          <cell r="F1203">
            <v>420</v>
          </cell>
          <cell r="G1203">
            <v>0</v>
          </cell>
          <cell r="H1203">
            <v>2100</v>
          </cell>
        </row>
        <row r="1203">
          <cell r="J1203">
            <v>1263</v>
          </cell>
        </row>
        <row r="1203">
          <cell r="L1203">
            <v>0</v>
          </cell>
        </row>
        <row r="1204">
          <cell r="D1204">
            <v>2210109</v>
          </cell>
          <cell r="E1204" t="str">
            <v>      住房租赁市场发展</v>
          </cell>
          <cell r="F1204">
            <v>5055</v>
          </cell>
          <cell r="G1204">
            <v>0</v>
          </cell>
        </row>
        <row r="1204">
          <cell r="J1204">
            <v>188</v>
          </cell>
        </row>
        <row r="1204">
          <cell r="L1204">
            <v>0</v>
          </cell>
        </row>
        <row r="1205">
          <cell r="D1205">
            <v>2210199</v>
          </cell>
          <cell r="E1205" t="str">
            <v>      其他保障性安居工程支出</v>
          </cell>
          <cell r="F1205">
            <v>5228</v>
          </cell>
          <cell r="G1205">
            <v>1120</v>
          </cell>
          <cell r="H1205">
            <v>10750</v>
          </cell>
          <cell r="I1205">
            <v>815</v>
          </cell>
          <cell r="J1205">
            <v>17294</v>
          </cell>
          <cell r="K1205">
            <v>815</v>
          </cell>
          <cell r="L1205">
            <v>10280</v>
          </cell>
        </row>
        <row r="1206">
          <cell r="D1206">
            <v>22102</v>
          </cell>
          <cell r="E1206" t="str">
            <v>    住房改革支出</v>
          </cell>
          <cell r="F1206">
            <v>17665</v>
          </cell>
          <cell r="G1206">
            <v>1652</v>
          </cell>
          <cell r="H1206">
            <v>13556</v>
          </cell>
          <cell r="I1206">
            <v>1260</v>
          </cell>
          <cell r="J1206">
            <v>14335</v>
          </cell>
          <cell r="K1206">
            <v>1251</v>
          </cell>
          <cell r="L1206">
            <v>15195</v>
          </cell>
        </row>
        <row r="1207">
          <cell r="D1207">
            <v>2210201</v>
          </cell>
          <cell r="E1207" t="str">
            <v>      住房公积金</v>
          </cell>
          <cell r="F1207">
            <v>17665</v>
          </cell>
          <cell r="G1207">
            <v>1652</v>
          </cell>
          <cell r="H1207">
            <v>13556</v>
          </cell>
          <cell r="I1207">
            <v>1260</v>
          </cell>
          <cell r="J1207">
            <v>14335</v>
          </cell>
          <cell r="K1207">
            <v>1251</v>
          </cell>
          <cell r="L1207">
            <v>15195</v>
          </cell>
        </row>
        <row r="1208">
          <cell r="D1208">
            <v>2210202</v>
          </cell>
          <cell r="E1208" t="str">
            <v>      提租补贴</v>
          </cell>
          <cell r="F1208">
            <v>0</v>
          </cell>
          <cell r="G1208">
            <v>0</v>
          </cell>
          <cell r="H1208">
            <v>0</v>
          </cell>
        </row>
        <row r="1208">
          <cell r="L1208">
            <v>0</v>
          </cell>
        </row>
        <row r="1209">
          <cell r="D1209">
            <v>2210203</v>
          </cell>
          <cell r="E1209" t="str">
            <v>      购房补贴</v>
          </cell>
          <cell r="F1209">
            <v>0</v>
          </cell>
          <cell r="G1209">
            <v>0</v>
          </cell>
          <cell r="H1209">
            <v>0</v>
          </cell>
        </row>
        <row r="1209">
          <cell r="L1209">
            <v>0</v>
          </cell>
        </row>
        <row r="1210">
          <cell r="D1210">
            <v>22103</v>
          </cell>
          <cell r="E1210" t="str">
            <v>    城乡社区住宅</v>
          </cell>
          <cell r="F1210">
            <v>8846</v>
          </cell>
          <cell r="G1210">
            <v>0</v>
          </cell>
          <cell r="H1210">
            <v>8846</v>
          </cell>
        </row>
        <row r="1210">
          <cell r="J1210">
            <v>13066</v>
          </cell>
          <cell r="K1210">
            <v>0</v>
          </cell>
          <cell r="L1210">
            <v>13066</v>
          </cell>
        </row>
        <row r="1211">
          <cell r="D1211">
            <v>2210301</v>
          </cell>
          <cell r="E1211" t="str">
            <v>      公有住房建设和维修改造支出</v>
          </cell>
          <cell r="F1211">
            <v>0</v>
          </cell>
          <cell r="G1211">
            <v>0</v>
          </cell>
          <cell r="H1211">
            <v>0</v>
          </cell>
        </row>
        <row r="1211">
          <cell r="L1211">
            <v>0</v>
          </cell>
        </row>
        <row r="1212">
          <cell r="D1212">
            <v>2210302</v>
          </cell>
          <cell r="E1212" t="str">
            <v>      住房公积金管理</v>
          </cell>
          <cell r="F1212">
            <v>0</v>
          </cell>
          <cell r="G1212">
            <v>0</v>
          </cell>
          <cell r="H1212">
            <v>0</v>
          </cell>
        </row>
        <row r="1212">
          <cell r="L1212">
            <v>0</v>
          </cell>
        </row>
        <row r="1213">
          <cell r="D1213">
            <v>2210399</v>
          </cell>
          <cell r="E1213" t="str">
            <v>      其他城乡社区住宅支出</v>
          </cell>
          <cell r="F1213">
            <v>8846</v>
          </cell>
          <cell r="G1213">
            <v>0</v>
          </cell>
          <cell r="H1213">
            <v>8846</v>
          </cell>
        </row>
        <row r="1213">
          <cell r="J1213">
            <v>13066</v>
          </cell>
        </row>
        <row r="1213">
          <cell r="L1213">
            <v>13066</v>
          </cell>
        </row>
        <row r="1214">
          <cell r="D1214">
            <v>222</v>
          </cell>
          <cell r="E1214" t="str">
            <v>  粮油物资储备支出</v>
          </cell>
          <cell r="F1214">
            <v>408</v>
          </cell>
          <cell r="G1214">
            <v>0</v>
          </cell>
          <cell r="H1214">
            <v>20</v>
          </cell>
        </row>
        <row r="1214">
          <cell r="J1214">
            <v>0</v>
          </cell>
          <cell r="K1214">
            <v>0</v>
          </cell>
          <cell r="L1214">
            <v>0</v>
          </cell>
        </row>
        <row r="1215">
          <cell r="D1215">
            <v>22201</v>
          </cell>
          <cell r="E1215" t="str">
            <v>    粮油物资事务</v>
          </cell>
          <cell r="F1215">
            <v>276</v>
          </cell>
          <cell r="G1215">
            <v>0</v>
          </cell>
          <cell r="H1215">
            <v>20</v>
          </cell>
        </row>
        <row r="1215">
          <cell r="J1215">
            <v>0</v>
          </cell>
          <cell r="K1215">
            <v>0</v>
          </cell>
          <cell r="L1215">
            <v>0</v>
          </cell>
        </row>
        <row r="1216">
          <cell r="D1216">
            <v>2220101</v>
          </cell>
          <cell r="E1216" t="str">
            <v>      行政运行</v>
          </cell>
          <cell r="F1216">
            <v>0</v>
          </cell>
          <cell r="G1216">
            <v>0</v>
          </cell>
        </row>
        <row r="1216">
          <cell r="L1216">
            <v>0</v>
          </cell>
        </row>
        <row r="1217">
          <cell r="D1217">
            <v>2220102</v>
          </cell>
          <cell r="E1217" t="str">
            <v>      一般行政管理事务</v>
          </cell>
          <cell r="F1217">
            <v>0</v>
          </cell>
          <cell r="G1217">
            <v>0</v>
          </cell>
        </row>
        <row r="1217">
          <cell r="L1217">
            <v>0</v>
          </cell>
        </row>
        <row r="1218">
          <cell r="D1218">
            <v>2220103</v>
          </cell>
          <cell r="E1218" t="str">
            <v>      机关服务</v>
          </cell>
          <cell r="F1218">
            <v>0</v>
          </cell>
          <cell r="G1218">
            <v>0</v>
          </cell>
        </row>
        <row r="1218">
          <cell r="L1218">
            <v>0</v>
          </cell>
        </row>
        <row r="1219">
          <cell r="D1219">
            <v>2220104</v>
          </cell>
          <cell r="E1219" t="str">
            <v>      财务和审计支出</v>
          </cell>
          <cell r="F1219">
            <v>0</v>
          </cell>
          <cell r="G1219">
            <v>0</v>
          </cell>
        </row>
        <row r="1219">
          <cell r="L1219">
            <v>0</v>
          </cell>
        </row>
        <row r="1220">
          <cell r="D1220">
            <v>2220105</v>
          </cell>
          <cell r="E1220" t="str">
            <v>      信息统计</v>
          </cell>
          <cell r="F1220">
            <v>0</v>
          </cell>
          <cell r="G1220">
            <v>0</v>
          </cell>
        </row>
        <row r="1220">
          <cell r="L1220">
            <v>0</v>
          </cell>
        </row>
        <row r="1221">
          <cell r="D1221">
            <v>2220106</v>
          </cell>
          <cell r="E1221" t="str">
            <v>      专项业务活动</v>
          </cell>
          <cell r="F1221">
            <v>0</v>
          </cell>
          <cell r="G1221">
            <v>0</v>
          </cell>
        </row>
        <row r="1221">
          <cell r="L1221">
            <v>0</v>
          </cell>
        </row>
        <row r="1222">
          <cell r="D1222">
            <v>2220107</v>
          </cell>
          <cell r="E1222" t="str">
            <v>      国家粮油差价补贴</v>
          </cell>
          <cell r="F1222">
            <v>0</v>
          </cell>
          <cell r="G1222">
            <v>0</v>
          </cell>
        </row>
        <row r="1222">
          <cell r="L1222">
            <v>0</v>
          </cell>
        </row>
        <row r="1223">
          <cell r="D1223">
            <v>2220112</v>
          </cell>
          <cell r="E1223" t="str">
            <v>      粮食财务挂账利息补贴</v>
          </cell>
          <cell r="F1223">
            <v>0</v>
          </cell>
          <cell r="G1223">
            <v>0</v>
          </cell>
        </row>
        <row r="1223">
          <cell r="L1223">
            <v>0</v>
          </cell>
        </row>
        <row r="1224">
          <cell r="D1224">
            <v>2220113</v>
          </cell>
          <cell r="E1224" t="str">
            <v>      粮食财务挂账消化款</v>
          </cell>
          <cell r="F1224">
            <v>0</v>
          </cell>
          <cell r="G1224">
            <v>0</v>
          </cell>
        </row>
        <row r="1224">
          <cell r="L1224">
            <v>0</v>
          </cell>
        </row>
        <row r="1225">
          <cell r="D1225">
            <v>2220114</v>
          </cell>
          <cell r="E1225" t="str">
            <v>      处理陈化粮补贴</v>
          </cell>
          <cell r="F1225">
            <v>0</v>
          </cell>
          <cell r="G1225">
            <v>0</v>
          </cell>
        </row>
        <row r="1225">
          <cell r="L1225">
            <v>0</v>
          </cell>
        </row>
        <row r="1226">
          <cell r="D1226">
            <v>2220115</v>
          </cell>
          <cell r="E1226" t="str">
            <v>      粮食风险基金</v>
          </cell>
          <cell r="F1226">
            <v>0</v>
          </cell>
          <cell r="G1226">
            <v>0</v>
          </cell>
        </row>
        <row r="1226">
          <cell r="L1226">
            <v>0</v>
          </cell>
        </row>
        <row r="1227">
          <cell r="D1227">
            <v>2220118</v>
          </cell>
          <cell r="E1227" t="str">
            <v>      粮油市场调控专项资金</v>
          </cell>
          <cell r="F1227">
            <v>0</v>
          </cell>
          <cell r="G1227">
            <v>0</v>
          </cell>
        </row>
        <row r="1227">
          <cell r="L1227">
            <v>0</v>
          </cell>
        </row>
        <row r="1228">
          <cell r="D1228">
            <v>2220119</v>
          </cell>
          <cell r="E1228" t="str">
            <v>      设施建设</v>
          </cell>
          <cell r="F1228">
            <v>192</v>
          </cell>
        </row>
        <row r="1228">
          <cell r="L1228">
            <v>0</v>
          </cell>
        </row>
        <row r="1229">
          <cell r="D1229">
            <v>2220120</v>
          </cell>
          <cell r="E1229" t="str">
            <v>      设施安全</v>
          </cell>
        </row>
        <row r="1229">
          <cell r="L1229">
            <v>0</v>
          </cell>
        </row>
        <row r="1230">
          <cell r="D1230">
            <v>2220121</v>
          </cell>
          <cell r="E1230" t="str">
            <v>      物资保管保养</v>
          </cell>
        </row>
        <row r="1230">
          <cell r="L1230">
            <v>0</v>
          </cell>
        </row>
        <row r="1231">
          <cell r="D1231">
            <v>2220150</v>
          </cell>
          <cell r="E1231" t="str">
            <v>      事业运行</v>
          </cell>
          <cell r="F1231">
            <v>0</v>
          </cell>
          <cell r="G1231">
            <v>0</v>
          </cell>
        </row>
        <row r="1231">
          <cell r="L1231">
            <v>0</v>
          </cell>
        </row>
        <row r="1232">
          <cell r="D1232">
            <v>2220199</v>
          </cell>
          <cell r="E1232" t="str">
            <v>      其他粮油物资事务支出</v>
          </cell>
          <cell r="F1232">
            <v>84</v>
          </cell>
          <cell r="G1232">
            <v>0</v>
          </cell>
          <cell r="H1232">
            <v>20</v>
          </cell>
        </row>
        <row r="1232">
          <cell r="L1232">
            <v>0</v>
          </cell>
        </row>
        <row r="1233">
          <cell r="D1233">
            <v>22203</v>
          </cell>
          <cell r="E1233" t="str">
            <v>    能源储备</v>
          </cell>
          <cell r="F1233">
            <v>0</v>
          </cell>
          <cell r="G1233">
            <v>0</v>
          </cell>
          <cell r="H1233">
            <v>0</v>
          </cell>
        </row>
        <row r="1233">
          <cell r="J1233">
            <v>0</v>
          </cell>
          <cell r="K1233">
            <v>0</v>
          </cell>
          <cell r="L1233">
            <v>0</v>
          </cell>
        </row>
        <row r="1234">
          <cell r="D1234">
            <v>2220301</v>
          </cell>
          <cell r="E1234" t="str">
            <v>      石油储备</v>
          </cell>
          <cell r="F1234">
            <v>0</v>
          </cell>
          <cell r="G1234">
            <v>0</v>
          </cell>
        </row>
        <row r="1234">
          <cell r="L1234">
            <v>0</v>
          </cell>
        </row>
        <row r="1235">
          <cell r="D1235">
            <v>2220303</v>
          </cell>
          <cell r="E1235" t="str">
            <v>      天然铀能源储备</v>
          </cell>
          <cell r="F1235">
            <v>0</v>
          </cell>
          <cell r="G1235">
            <v>0</v>
          </cell>
        </row>
        <row r="1235">
          <cell r="L1235">
            <v>0</v>
          </cell>
        </row>
        <row r="1236">
          <cell r="D1236">
            <v>2220304</v>
          </cell>
          <cell r="E1236" t="str">
            <v>      煤炭储备</v>
          </cell>
          <cell r="F1236">
            <v>0</v>
          </cell>
          <cell r="G1236">
            <v>0</v>
          </cell>
        </row>
        <row r="1236">
          <cell r="L1236">
            <v>0</v>
          </cell>
        </row>
        <row r="1237">
          <cell r="D1237">
            <v>2220305</v>
          </cell>
          <cell r="E1237" t="str">
            <v>      成品油储备</v>
          </cell>
        </row>
        <row r="1237">
          <cell r="L1237">
            <v>0</v>
          </cell>
        </row>
        <row r="1238">
          <cell r="D1238">
            <v>2220399</v>
          </cell>
          <cell r="E1238" t="str">
            <v>      其他能源储备支出</v>
          </cell>
          <cell r="F1238">
            <v>0</v>
          </cell>
          <cell r="G1238">
            <v>0</v>
          </cell>
        </row>
        <row r="1238">
          <cell r="L1238">
            <v>0</v>
          </cell>
        </row>
        <row r="1239">
          <cell r="D1239">
            <v>22204</v>
          </cell>
          <cell r="E1239" t="str">
            <v>    粮油储备</v>
          </cell>
          <cell r="F1239">
            <v>0</v>
          </cell>
          <cell r="G1239">
            <v>0</v>
          </cell>
          <cell r="H1239">
            <v>0</v>
          </cell>
        </row>
        <row r="1239">
          <cell r="J1239">
            <v>0</v>
          </cell>
          <cell r="K1239">
            <v>0</v>
          </cell>
          <cell r="L1239">
            <v>0</v>
          </cell>
        </row>
        <row r="1240">
          <cell r="D1240">
            <v>2220401</v>
          </cell>
          <cell r="E1240" t="str">
            <v>      储备粮油补贴</v>
          </cell>
          <cell r="F1240">
            <v>0</v>
          </cell>
          <cell r="G1240">
            <v>0</v>
          </cell>
        </row>
        <row r="1240">
          <cell r="L1240">
            <v>0</v>
          </cell>
        </row>
        <row r="1241">
          <cell r="D1241">
            <v>2220402</v>
          </cell>
          <cell r="E1241" t="str">
            <v>      储备粮油差价补贴</v>
          </cell>
          <cell r="F1241">
            <v>0</v>
          </cell>
          <cell r="G1241">
            <v>0</v>
          </cell>
        </row>
        <row r="1241">
          <cell r="L1241">
            <v>0</v>
          </cell>
        </row>
        <row r="1242">
          <cell r="D1242">
            <v>2220403</v>
          </cell>
          <cell r="E1242" t="str">
            <v>      储备粮(油)库建设</v>
          </cell>
          <cell r="F1242">
            <v>0</v>
          </cell>
          <cell r="G1242">
            <v>0</v>
          </cell>
        </row>
        <row r="1242">
          <cell r="L1242">
            <v>0</v>
          </cell>
        </row>
        <row r="1243">
          <cell r="D1243">
            <v>2220404</v>
          </cell>
          <cell r="E1243" t="str">
            <v>      最低收购价政策支出</v>
          </cell>
          <cell r="F1243">
            <v>0</v>
          </cell>
          <cell r="G1243">
            <v>0</v>
          </cell>
        </row>
        <row r="1243">
          <cell r="L1243">
            <v>0</v>
          </cell>
        </row>
        <row r="1244">
          <cell r="D1244">
            <v>2220499</v>
          </cell>
          <cell r="E1244" t="str">
            <v>      其他粮油储备支出</v>
          </cell>
          <cell r="F1244">
            <v>0</v>
          </cell>
          <cell r="G1244">
            <v>0</v>
          </cell>
        </row>
        <row r="1244">
          <cell r="L1244">
            <v>0</v>
          </cell>
        </row>
        <row r="1245">
          <cell r="D1245">
            <v>22205</v>
          </cell>
          <cell r="E1245" t="str">
            <v>    重要商品储备</v>
          </cell>
          <cell r="F1245">
            <v>132</v>
          </cell>
          <cell r="G1245">
            <v>0</v>
          </cell>
          <cell r="H1245">
            <v>0</v>
          </cell>
        </row>
        <row r="1245">
          <cell r="J1245">
            <v>0</v>
          </cell>
          <cell r="K1245">
            <v>0</v>
          </cell>
          <cell r="L1245">
            <v>0</v>
          </cell>
        </row>
        <row r="1246">
          <cell r="D1246">
            <v>2220501</v>
          </cell>
          <cell r="E1246" t="str">
            <v>      棉花储备</v>
          </cell>
          <cell r="F1246">
            <v>0</v>
          </cell>
          <cell r="G1246">
            <v>0</v>
          </cell>
        </row>
        <row r="1246">
          <cell r="L1246">
            <v>0</v>
          </cell>
        </row>
        <row r="1247">
          <cell r="D1247">
            <v>2220502</v>
          </cell>
          <cell r="E1247" t="str">
            <v>      食糖储备</v>
          </cell>
          <cell r="F1247">
            <v>0</v>
          </cell>
          <cell r="G1247">
            <v>0</v>
          </cell>
        </row>
        <row r="1247">
          <cell r="L1247">
            <v>0</v>
          </cell>
        </row>
        <row r="1248">
          <cell r="D1248">
            <v>2220503</v>
          </cell>
          <cell r="E1248" t="str">
            <v>      肉类储备</v>
          </cell>
          <cell r="F1248">
            <v>0</v>
          </cell>
          <cell r="G1248">
            <v>0</v>
          </cell>
        </row>
        <row r="1248">
          <cell r="L1248">
            <v>0</v>
          </cell>
        </row>
        <row r="1249">
          <cell r="D1249">
            <v>2220504</v>
          </cell>
          <cell r="E1249" t="str">
            <v>      化肥储备</v>
          </cell>
          <cell r="F1249">
            <v>0</v>
          </cell>
          <cell r="G1249">
            <v>0</v>
          </cell>
        </row>
        <row r="1249">
          <cell r="L1249">
            <v>0</v>
          </cell>
        </row>
        <row r="1250">
          <cell r="D1250">
            <v>2220505</v>
          </cell>
          <cell r="E1250" t="str">
            <v>      农药储备</v>
          </cell>
          <cell r="F1250">
            <v>0</v>
          </cell>
          <cell r="G1250">
            <v>0</v>
          </cell>
        </row>
        <row r="1250">
          <cell r="L1250">
            <v>0</v>
          </cell>
        </row>
        <row r="1251">
          <cell r="D1251">
            <v>2220506</v>
          </cell>
          <cell r="E1251" t="str">
            <v>      边销茶储备</v>
          </cell>
          <cell r="F1251">
            <v>0</v>
          </cell>
          <cell r="G1251">
            <v>0</v>
          </cell>
        </row>
        <row r="1251">
          <cell r="L1251">
            <v>0</v>
          </cell>
        </row>
        <row r="1252">
          <cell r="D1252">
            <v>2220507</v>
          </cell>
          <cell r="E1252" t="str">
            <v>      羊毛储备</v>
          </cell>
          <cell r="F1252">
            <v>0</v>
          </cell>
          <cell r="G1252">
            <v>0</v>
          </cell>
        </row>
        <row r="1252">
          <cell r="L1252">
            <v>0</v>
          </cell>
        </row>
        <row r="1253">
          <cell r="D1253">
            <v>2220508</v>
          </cell>
          <cell r="E1253" t="str">
            <v>      医药储备</v>
          </cell>
          <cell r="F1253">
            <v>0</v>
          </cell>
          <cell r="G1253">
            <v>0</v>
          </cell>
        </row>
        <row r="1253">
          <cell r="L1253">
            <v>0</v>
          </cell>
        </row>
        <row r="1254">
          <cell r="D1254">
            <v>2220509</v>
          </cell>
          <cell r="E1254" t="str">
            <v>      食盐储备</v>
          </cell>
          <cell r="F1254">
            <v>0</v>
          </cell>
          <cell r="G1254">
            <v>0</v>
          </cell>
        </row>
        <row r="1254">
          <cell r="L1254">
            <v>0</v>
          </cell>
        </row>
        <row r="1255">
          <cell r="D1255">
            <v>2220510</v>
          </cell>
          <cell r="E1255" t="str">
            <v>      战略物资储备</v>
          </cell>
          <cell r="F1255">
            <v>0</v>
          </cell>
          <cell r="G1255">
            <v>0</v>
          </cell>
        </row>
        <row r="1255">
          <cell r="L1255">
            <v>0</v>
          </cell>
        </row>
        <row r="1256">
          <cell r="D1256">
            <v>2220511</v>
          </cell>
          <cell r="E1256" t="str">
            <v>      应急物资储备</v>
          </cell>
        </row>
        <row r="1256">
          <cell r="L1256">
            <v>0</v>
          </cell>
        </row>
        <row r="1257">
          <cell r="D1257">
            <v>2220599</v>
          </cell>
          <cell r="E1257" t="str">
            <v>      其他重要商品储备支出</v>
          </cell>
          <cell r="F1257">
            <v>132</v>
          </cell>
          <cell r="G1257">
            <v>0</v>
          </cell>
        </row>
        <row r="1257">
          <cell r="L1257">
            <v>0</v>
          </cell>
        </row>
        <row r="1258">
          <cell r="D1258">
            <v>224</v>
          </cell>
          <cell r="E1258" t="str">
            <v>  灾害防治及应急管理支出</v>
          </cell>
          <cell r="F1258">
            <v>4168</v>
          </cell>
          <cell r="G1258">
            <v>156</v>
          </cell>
          <cell r="H1258">
            <v>4584</v>
          </cell>
          <cell r="I1258">
            <v>26</v>
          </cell>
          <cell r="J1258">
            <v>8789</v>
          </cell>
          <cell r="K1258">
            <v>31</v>
          </cell>
          <cell r="L1258">
            <v>8672</v>
          </cell>
        </row>
        <row r="1259">
          <cell r="D1259">
            <v>22401</v>
          </cell>
          <cell r="E1259" t="str">
            <v>    应急管理事务</v>
          </cell>
          <cell r="F1259">
            <v>1653</v>
          </cell>
          <cell r="G1259">
            <v>0</v>
          </cell>
          <cell r="H1259">
            <v>2552</v>
          </cell>
          <cell r="I1259">
            <v>25</v>
          </cell>
          <cell r="J1259">
            <v>1842</v>
          </cell>
          <cell r="K1259">
            <v>25</v>
          </cell>
          <cell r="L1259">
            <v>1819</v>
          </cell>
        </row>
        <row r="1260">
          <cell r="D1260">
            <v>2240101</v>
          </cell>
          <cell r="E1260" t="str">
            <v>      行政运行</v>
          </cell>
          <cell r="F1260">
            <v>753</v>
          </cell>
          <cell r="G1260">
            <v>0</v>
          </cell>
          <cell r="H1260">
            <v>902</v>
          </cell>
        </row>
        <row r="1260">
          <cell r="J1260">
            <v>955</v>
          </cell>
        </row>
        <row r="1260">
          <cell r="L1260">
            <v>939</v>
          </cell>
        </row>
        <row r="1261">
          <cell r="D1261">
            <v>2240102</v>
          </cell>
          <cell r="E1261" t="str">
            <v>      一般行政管理事务</v>
          </cell>
          <cell r="F1261">
            <v>230</v>
          </cell>
          <cell r="G1261">
            <v>0</v>
          </cell>
          <cell r="H1261">
            <v>656</v>
          </cell>
        </row>
        <row r="1261">
          <cell r="J1261">
            <v>11</v>
          </cell>
        </row>
        <row r="1261">
          <cell r="L1261">
            <v>63</v>
          </cell>
        </row>
        <row r="1262">
          <cell r="D1262">
            <v>2240103</v>
          </cell>
          <cell r="E1262" t="str">
            <v>      机关服务</v>
          </cell>
          <cell r="F1262">
            <v>0</v>
          </cell>
          <cell r="G1262">
            <v>0</v>
          </cell>
          <cell r="H1262">
            <v>0</v>
          </cell>
        </row>
        <row r="1262">
          <cell r="L1262">
            <v>0</v>
          </cell>
        </row>
        <row r="1263">
          <cell r="D1263">
            <v>2240104</v>
          </cell>
          <cell r="E1263" t="str">
            <v>      灾害风险防治</v>
          </cell>
          <cell r="F1263">
            <v>0</v>
          </cell>
          <cell r="G1263">
            <v>0</v>
          </cell>
          <cell r="H1263">
            <v>0</v>
          </cell>
        </row>
        <row r="1263">
          <cell r="J1263">
            <v>108</v>
          </cell>
        </row>
        <row r="1263">
          <cell r="L1263">
            <v>108</v>
          </cell>
        </row>
        <row r="1264">
          <cell r="D1264">
            <v>2240105</v>
          </cell>
          <cell r="E1264" t="str">
            <v>      国务院安委会专项</v>
          </cell>
          <cell r="F1264">
            <v>0</v>
          </cell>
          <cell r="G1264">
            <v>0</v>
          </cell>
          <cell r="H1264">
            <v>0</v>
          </cell>
        </row>
        <row r="1264">
          <cell r="L1264">
            <v>0</v>
          </cell>
        </row>
        <row r="1265">
          <cell r="D1265">
            <v>2240106</v>
          </cell>
          <cell r="E1265" t="str">
            <v>      安全监管</v>
          </cell>
          <cell r="F1265">
            <v>464</v>
          </cell>
          <cell r="G1265">
            <v>0</v>
          </cell>
          <cell r="H1265">
            <v>767</v>
          </cell>
          <cell r="I1265">
            <v>25</v>
          </cell>
          <cell r="J1265">
            <v>650</v>
          </cell>
          <cell r="K1265">
            <v>25</v>
          </cell>
          <cell r="L1265">
            <v>601</v>
          </cell>
        </row>
        <row r="1266">
          <cell r="D1266">
            <v>2240107</v>
          </cell>
          <cell r="E1266" t="str">
            <v>      安全生产基础</v>
          </cell>
          <cell r="F1266">
            <v>0</v>
          </cell>
          <cell r="G1266">
            <v>0</v>
          </cell>
          <cell r="H1266">
            <v>0</v>
          </cell>
        </row>
        <row r="1266">
          <cell r="L1266">
            <v>0</v>
          </cell>
        </row>
        <row r="1267">
          <cell r="D1267">
            <v>2240108</v>
          </cell>
          <cell r="E1267" t="str">
            <v>      应急救援</v>
          </cell>
          <cell r="F1267">
            <v>115</v>
          </cell>
          <cell r="G1267">
            <v>0</v>
          </cell>
          <cell r="H1267">
            <v>115</v>
          </cell>
        </row>
        <row r="1267">
          <cell r="L1267">
            <v>0</v>
          </cell>
        </row>
        <row r="1268">
          <cell r="D1268">
            <v>2240109</v>
          </cell>
          <cell r="E1268" t="str">
            <v>      应急管理</v>
          </cell>
          <cell r="F1268">
            <v>0</v>
          </cell>
          <cell r="G1268">
            <v>0</v>
          </cell>
          <cell r="H1268">
            <v>0</v>
          </cell>
        </row>
        <row r="1268">
          <cell r="L1268">
            <v>0</v>
          </cell>
        </row>
        <row r="1269">
          <cell r="D1269">
            <v>2240150</v>
          </cell>
          <cell r="E1269" t="str">
            <v>      事业运行</v>
          </cell>
          <cell r="F1269">
            <v>87</v>
          </cell>
          <cell r="G1269">
            <v>0</v>
          </cell>
          <cell r="H1269">
            <v>101</v>
          </cell>
        </row>
        <row r="1269">
          <cell r="J1269">
            <v>118</v>
          </cell>
        </row>
        <row r="1269">
          <cell r="L1269">
            <v>108</v>
          </cell>
        </row>
        <row r="1270">
          <cell r="D1270">
            <v>2240199</v>
          </cell>
          <cell r="E1270" t="str">
            <v>      其他应急管理支出</v>
          </cell>
          <cell r="F1270">
            <v>4</v>
          </cell>
          <cell r="G1270">
            <v>0</v>
          </cell>
          <cell r="H1270">
            <v>11</v>
          </cell>
        </row>
        <row r="1270">
          <cell r="L1270">
            <v>0</v>
          </cell>
        </row>
        <row r="1271">
          <cell r="D1271">
            <v>22402</v>
          </cell>
          <cell r="E1271" t="str">
            <v>    消防事务</v>
          </cell>
          <cell r="F1271">
            <v>1966</v>
          </cell>
          <cell r="G1271">
            <v>0</v>
          </cell>
          <cell r="H1271">
            <v>2032</v>
          </cell>
        </row>
        <row r="1271">
          <cell r="J1271">
            <v>6745</v>
          </cell>
          <cell r="K1271">
            <v>0</v>
          </cell>
          <cell r="L1271">
            <v>6820</v>
          </cell>
        </row>
        <row r="1272">
          <cell r="D1272">
            <v>2240201</v>
          </cell>
          <cell r="E1272" t="str">
            <v>      行政运行</v>
          </cell>
          <cell r="F1272">
            <v>0</v>
          </cell>
          <cell r="G1272">
            <v>0</v>
          </cell>
          <cell r="H1272">
            <v>0</v>
          </cell>
        </row>
        <row r="1272">
          <cell r="L1272">
            <v>0</v>
          </cell>
        </row>
        <row r="1273">
          <cell r="D1273">
            <v>2240202</v>
          </cell>
          <cell r="E1273" t="str">
            <v>      一般行政管理事务</v>
          </cell>
          <cell r="F1273">
            <v>0</v>
          </cell>
          <cell r="G1273">
            <v>0</v>
          </cell>
          <cell r="H1273">
            <v>0</v>
          </cell>
        </row>
        <row r="1273">
          <cell r="L1273">
            <v>0</v>
          </cell>
        </row>
        <row r="1274">
          <cell r="D1274">
            <v>2240203</v>
          </cell>
          <cell r="E1274" t="str">
            <v>      机关服务</v>
          </cell>
          <cell r="F1274">
            <v>0</v>
          </cell>
          <cell r="G1274">
            <v>0</v>
          </cell>
          <cell r="H1274">
            <v>0</v>
          </cell>
        </row>
        <row r="1274">
          <cell r="L1274">
            <v>0</v>
          </cell>
        </row>
        <row r="1275">
          <cell r="D1275">
            <v>2240204</v>
          </cell>
          <cell r="E1275" t="str">
            <v>      消防应急救援</v>
          </cell>
          <cell r="F1275">
            <v>1891</v>
          </cell>
          <cell r="G1275">
            <v>0</v>
          </cell>
          <cell r="H1275">
            <v>2000</v>
          </cell>
        </row>
        <row r="1275">
          <cell r="J1275">
            <v>6669</v>
          </cell>
        </row>
        <row r="1275">
          <cell r="L1275">
            <v>6804</v>
          </cell>
        </row>
        <row r="1276">
          <cell r="D1276">
            <v>2240299</v>
          </cell>
          <cell r="E1276" t="str">
            <v>      其他消防事务支出</v>
          </cell>
          <cell r="F1276">
            <v>75</v>
          </cell>
          <cell r="G1276">
            <v>0</v>
          </cell>
          <cell r="H1276">
            <v>32</v>
          </cell>
        </row>
        <row r="1276">
          <cell r="J1276">
            <v>77</v>
          </cell>
        </row>
        <row r="1276">
          <cell r="L1276">
            <v>16</v>
          </cell>
        </row>
        <row r="1277">
          <cell r="D1277">
            <v>22403</v>
          </cell>
          <cell r="E1277" t="str">
            <v>    森林消防事务</v>
          </cell>
          <cell r="F1277">
            <v>0</v>
          </cell>
          <cell r="G1277">
            <v>0</v>
          </cell>
          <cell r="H1277">
            <v>0</v>
          </cell>
        </row>
        <row r="1277">
          <cell r="J1277">
            <v>10</v>
          </cell>
          <cell r="K1277">
            <v>0</v>
          </cell>
          <cell r="L1277">
            <v>0</v>
          </cell>
        </row>
        <row r="1278">
          <cell r="D1278">
            <v>2240301</v>
          </cell>
          <cell r="E1278" t="str">
            <v>      行政运行</v>
          </cell>
          <cell r="F1278">
            <v>0</v>
          </cell>
          <cell r="G1278">
            <v>0</v>
          </cell>
        </row>
        <row r="1278">
          <cell r="L1278">
            <v>0</v>
          </cell>
        </row>
        <row r="1279">
          <cell r="D1279">
            <v>2240302</v>
          </cell>
          <cell r="E1279" t="str">
            <v>      一般行政管理事务</v>
          </cell>
          <cell r="F1279">
            <v>0</v>
          </cell>
          <cell r="G1279">
            <v>0</v>
          </cell>
        </row>
        <row r="1279">
          <cell r="L1279">
            <v>0</v>
          </cell>
        </row>
        <row r="1280">
          <cell r="D1280">
            <v>2240303</v>
          </cell>
          <cell r="E1280" t="str">
            <v>      机关服务</v>
          </cell>
          <cell r="F1280">
            <v>0</v>
          </cell>
          <cell r="G1280">
            <v>0</v>
          </cell>
        </row>
        <row r="1280">
          <cell r="L1280">
            <v>0</v>
          </cell>
        </row>
        <row r="1281">
          <cell r="D1281">
            <v>2240304</v>
          </cell>
          <cell r="E1281" t="str">
            <v>      森林消防应急救援</v>
          </cell>
          <cell r="F1281">
            <v>0</v>
          </cell>
          <cell r="G1281">
            <v>0</v>
          </cell>
        </row>
        <row r="1281">
          <cell r="L1281">
            <v>0</v>
          </cell>
        </row>
        <row r="1282">
          <cell r="D1282">
            <v>2240399</v>
          </cell>
          <cell r="E1282" t="str">
            <v>      其他森林消防事务支出</v>
          </cell>
          <cell r="F1282">
            <v>0</v>
          </cell>
          <cell r="G1282">
            <v>0</v>
          </cell>
        </row>
        <row r="1282">
          <cell r="J1282">
            <v>10</v>
          </cell>
        </row>
        <row r="1282">
          <cell r="L1282">
            <v>0</v>
          </cell>
        </row>
        <row r="1283">
          <cell r="D1283">
            <v>22404</v>
          </cell>
          <cell r="E1283" t="str">
            <v>    煤矿安全</v>
          </cell>
          <cell r="F1283">
            <v>0</v>
          </cell>
          <cell r="G1283">
            <v>0</v>
          </cell>
          <cell r="H1283">
            <v>0</v>
          </cell>
        </row>
        <row r="1283">
          <cell r="J1283">
            <v>0</v>
          </cell>
          <cell r="K1283">
            <v>0</v>
          </cell>
          <cell r="L1283">
            <v>0</v>
          </cell>
        </row>
        <row r="1284">
          <cell r="D1284">
            <v>2240401</v>
          </cell>
          <cell r="E1284" t="str">
            <v>      行政运行</v>
          </cell>
          <cell r="F1284">
            <v>0</v>
          </cell>
          <cell r="G1284">
            <v>0</v>
          </cell>
        </row>
        <row r="1284">
          <cell r="L1284">
            <v>0</v>
          </cell>
        </row>
        <row r="1285">
          <cell r="D1285">
            <v>2240402</v>
          </cell>
          <cell r="E1285" t="str">
            <v>      一般行政管理事务</v>
          </cell>
          <cell r="F1285">
            <v>0</v>
          </cell>
          <cell r="G1285">
            <v>0</v>
          </cell>
        </row>
        <row r="1285">
          <cell r="L1285">
            <v>0</v>
          </cell>
        </row>
        <row r="1286">
          <cell r="D1286">
            <v>2240403</v>
          </cell>
          <cell r="E1286" t="str">
            <v>      机关服务</v>
          </cell>
          <cell r="F1286">
            <v>0</v>
          </cell>
          <cell r="G1286">
            <v>0</v>
          </cell>
        </row>
        <row r="1286">
          <cell r="L1286">
            <v>0</v>
          </cell>
        </row>
        <row r="1287">
          <cell r="D1287">
            <v>2240404</v>
          </cell>
          <cell r="E1287" t="str">
            <v>      煤矿安全监察事务</v>
          </cell>
          <cell r="F1287">
            <v>0</v>
          </cell>
          <cell r="G1287">
            <v>0</v>
          </cell>
        </row>
        <row r="1287">
          <cell r="L1287">
            <v>0</v>
          </cell>
        </row>
        <row r="1288">
          <cell r="D1288">
            <v>2240405</v>
          </cell>
          <cell r="E1288" t="str">
            <v>      煤矿应急救援事务</v>
          </cell>
          <cell r="F1288">
            <v>0</v>
          </cell>
          <cell r="G1288">
            <v>0</v>
          </cell>
        </row>
        <row r="1288">
          <cell r="L1288">
            <v>0</v>
          </cell>
        </row>
        <row r="1289">
          <cell r="D1289">
            <v>2240450</v>
          </cell>
          <cell r="E1289" t="str">
            <v>      事业运行</v>
          </cell>
          <cell r="F1289">
            <v>0</v>
          </cell>
          <cell r="G1289">
            <v>0</v>
          </cell>
        </row>
        <row r="1289">
          <cell r="L1289">
            <v>0</v>
          </cell>
        </row>
        <row r="1290">
          <cell r="D1290">
            <v>2240499</v>
          </cell>
          <cell r="E1290" t="str">
            <v>      其他煤矿安全支出</v>
          </cell>
          <cell r="F1290">
            <v>0</v>
          </cell>
          <cell r="G1290">
            <v>0</v>
          </cell>
        </row>
        <row r="1290">
          <cell r="L1290">
            <v>0</v>
          </cell>
        </row>
        <row r="1291">
          <cell r="D1291">
            <v>22405</v>
          </cell>
          <cell r="E1291" t="str">
            <v>    地震事务</v>
          </cell>
          <cell r="F1291">
            <v>0</v>
          </cell>
          <cell r="G1291">
            <v>0</v>
          </cell>
          <cell r="H1291">
            <v>0</v>
          </cell>
        </row>
        <row r="1291">
          <cell r="J1291">
            <v>0</v>
          </cell>
          <cell r="K1291">
            <v>0</v>
          </cell>
          <cell r="L1291">
            <v>0</v>
          </cell>
        </row>
        <row r="1292">
          <cell r="D1292">
            <v>2240501</v>
          </cell>
          <cell r="E1292" t="str">
            <v>      行政运行</v>
          </cell>
          <cell r="F1292">
            <v>0</v>
          </cell>
          <cell r="G1292">
            <v>0</v>
          </cell>
        </row>
        <row r="1292">
          <cell r="L1292">
            <v>0</v>
          </cell>
        </row>
        <row r="1293">
          <cell r="D1293">
            <v>2240502</v>
          </cell>
          <cell r="E1293" t="str">
            <v>      一般行政管理事务</v>
          </cell>
          <cell r="F1293">
            <v>0</v>
          </cell>
          <cell r="G1293">
            <v>0</v>
          </cell>
        </row>
        <row r="1293">
          <cell r="L1293">
            <v>0</v>
          </cell>
        </row>
        <row r="1294">
          <cell r="D1294">
            <v>2240503</v>
          </cell>
          <cell r="E1294" t="str">
            <v>      机关服务</v>
          </cell>
          <cell r="F1294">
            <v>0</v>
          </cell>
          <cell r="G1294">
            <v>0</v>
          </cell>
        </row>
        <row r="1294">
          <cell r="L1294">
            <v>0</v>
          </cell>
        </row>
        <row r="1295">
          <cell r="D1295">
            <v>2240504</v>
          </cell>
          <cell r="E1295" t="str">
            <v>      地震监测</v>
          </cell>
          <cell r="F1295">
            <v>0</v>
          </cell>
          <cell r="G1295">
            <v>0</v>
          </cell>
        </row>
        <row r="1295">
          <cell r="L1295">
            <v>0</v>
          </cell>
        </row>
        <row r="1296">
          <cell r="D1296">
            <v>2240505</v>
          </cell>
          <cell r="E1296" t="str">
            <v>      地震预测预报</v>
          </cell>
          <cell r="F1296">
            <v>0</v>
          </cell>
          <cell r="G1296">
            <v>0</v>
          </cell>
        </row>
        <row r="1296">
          <cell r="L1296">
            <v>0</v>
          </cell>
        </row>
        <row r="1297">
          <cell r="D1297">
            <v>2240506</v>
          </cell>
          <cell r="E1297" t="str">
            <v>      地震灾害预防</v>
          </cell>
          <cell r="F1297">
            <v>0</v>
          </cell>
          <cell r="G1297">
            <v>0</v>
          </cell>
        </row>
        <row r="1297">
          <cell r="L1297">
            <v>0</v>
          </cell>
        </row>
        <row r="1298">
          <cell r="D1298">
            <v>2240507</v>
          </cell>
          <cell r="E1298" t="str">
            <v>      地震应急救援</v>
          </cell>
          <cell r="F1298">
            <v>0</v>
          </cell>
          <cell r="G1298">
            <v>0</v>
          </cell>
        </row>
        <row r="1298">
          <cell r="L1298">
            <v>0</v>
          </cell>
        </row>
        <row r="1299">
          <cell r="D1299">
            <v>2240508</v>
          </cell>
          <cell r="E1299" t="str">
            <v>      地震环境探察</v>
          </cell>
          <cell r="F1299">
            <v>0</v>
          </cell>
          <cell r="G1299">
            <v>0</v>
          </cell>
        </row>
        <row r="1299">
          <cell r="L1299">
            <v>0</v>
          </cell>
        </row>
        <row r="1300">
          <cell r="D1300">
            <v>2240509</v>
          </cell>
          <cell r="E1300" t="str">
            <v>      防震减灾信息管理</v>
          </cell>
          <cell r="F1300">
            <v>0</v>
          </cell>
          <cell r="G1300">
            <v>0</v>
          </cell>
        </row>
        <row r="1300">
          <cell r="L1300">
            <v>0</v>
          </cell>
        </row>
        <row r="1301">
          <cell r="D1301">
            <v>2240510</v>
          </cell>
          <cell r="E1301" t="str">
            <v>      防震减灾基础管理</v>
          </cell>
          <cell r="F1301">
            <v>0</v>
          </cell>
          <cell r="G1301">
            <v>0</v>
          </cell>
        </row>
        <row r="1301">
          <cell r="L1301">
            <v>0</v>
          </cell>
        </row>
        <row r="1302">
          <cell r="D1302">
            <v>2240550</v>
          </cell>
          <cell r="E1302" t="str">
            <v>      地震事业机构 </v>
          </cell>
          <cell r="F1302">
            <v>0</v>
          </cell>
          <cell r="G1302">
            <v>0</v>
          </cell>
        </row>
        <row r="1302">
          <cell r="L1302">
            <v>0</v>
          </cell>
        </row>
        <row r="1303">
          <cell r="D1303">
            <v>2240599</v>
          </cell>
          <cell r="E1303" t="str">
            <v>      其他地震事务支出</v>
          </cell>
          <cell r="F1303">
            <v>0</v>
          </cell>
          <cell r="G1303">
            <v>0</v>
          </cell>
        </row>
        <row r="1303">
          <cell r="L1303">
            <v>0</v>
          </cell>
        </row>
        <row r="1304">
          <cell r="D1304">
            <v>22406</v>
          </cell>
          <cell r="E1304" t="str">
            <v>    自然灾害防治</v>
          </cell>
          <cell r="F1304">
            <v>371</v>
          </cell>
          <cell r="G1304">
            <v>58</v>
          </cell>
          <cell r="H1304">
            <v>0</v>
          </cell>
          <cell r="I1304">
            <v>1</v>
          </cell>
          <cell r="J1304">
            <v>162</v>
          </cell>
          <cell r="K1304">
            <v>6</v>
          </cell>
          <cell r="L1304">
            <v>24</v>
          </cell>
        </row>
        <row r="1305">
          <cell r="D1305">
            <v>2240601</v>
          </cell>
          <cell r="E1305" t="str">
            <v>      地质灾害防治</v>
          </cell>
          <cell r="F1305">
            <v>6</v>
          </cell>
          <cell r="G1305">
            <v>58</v>
          </cell>
        </row>
        <row r="1305">
          <cell r="I1305">
            <v>1</v>
          </cell>
          <cell r="J1305">
            <v>137</v>
          </cell>
          <cell r="K1305">
            <v>6</v>
          </cell>
          <cell r="L1305">
            <v>24</v>
          </cell>
        </row>
        <row r="1306">
          <cell r="D1306">
            <v>2240602</v>
          </cell>
          <cell r="E1306" t="str">
            <v>      森林草原防灾减灾</v>
          </cell>
          <cell r="F1306">
            <v>0</v>
          </cell>
          <cell r="G1306">
            <v>0</v>
          </cell>
          <cell r="H1306">
            <v>0</v>
          </cell>
        </row>
        <row r="1306">
          <cell r="L1306">
            <v>0</v>
          </cell>
        </row>
        <row r="1307">
          <cell r="D1307">
            <v>2240699</v>
          </cell>
          <cell r="E1307" t="str">
            <v>      其他自然灾害防治支出</v>
          </cell>
          <cell r="F1307">
            <v>365</v>
          </cell>
          <cell r="G1307">
            <v>0</v>
          </cell>
        </row>
        <row r="1307">
          <cell r="J1307">
            <v>25</v>
          </cell>
        </row>
        <row r="1307">
          <cell r="L1307">
            <v>0</v>
          </cell>
        </row>
        <row r="1308">
          <cell r="D1308">
            <v>22407</v>
          </cell>
          <cell r="E1308" t="str">
            <v>    自然灾害救灾及恢复重建支出</v>
          </cell>
          <cell r="F1308">
            <v>176</v>
          </cell>
          <cell r="G1308">
            <v>98</v>
          </cell>
          <cell r="H1308">
            <v>0</v>
          </cell>
        </row>
        <row r="1308">
          <cell r="J1308">
            <v>30</v>
          </cell>
          <cell r="K1308">
            <v>0</v>
          </cell>
          <cell r="L1308">
            <v>9</v>
          </cell>
        </row>
        <row r="1309">
          <cell r="D1309">
            <v>2240703</v>
          </cell>
          <cell r="E1309" t="str">
            <v>      自然灾害救灾补助</v>
          </cell>
          <cell r="F1309">
            <v>140</v>
          </cell>
          <cell r="G1309">
            <v>98</v>
          </cell>
        </row>
        <row r="1309">
          <cell r="J1309">
            <v>30</v>
          </cell>
        </row>
        <row r="1309">
          <cell r="L1309">
            <v>9</v>
          </cell>
        </row>
        <row r="1310">
          <cell r="D1310">
            <v>2240704</v>
          </cell>
          <cell r="E1310" t="str">
            <v>      自然灾害灾后重建补助</v>
          </cell>
          <cell r="F1310">
            <v>36</v>
          </cell>
          <cell r="G1310">
            <v>0</v>
          </cell>
        </row>
        <row r="1310">
          <cell r="L1310">
            <v>0</v>
          </cell>
        </row>
        <row r="1311">
          <cell r="D1311">
            <v>2240799</v>
          </cell>
          <cell r="E1311" t="str">
            <v>      其他自然灾害救灾及恢复重建支出</v>
          </cell>
          <cell r="F1311">
            <v>0</v>
          </cell>
          <cell r="G1311">
            <v>0</v>
          </cell>
          <cell r="H1311">
            <v>0</v>
          </cell>
        </row>
        <row r="1311">
          <cell r="L1311">
            <v>0</v>
          </cell>
        </row>
        <row r="1312">
          <cell r="D1312">
            <v>22499</v>
          </cell>
          <cell r="E1312" t="str">
            <v>    其他灾害防治及应急管理支出</v>
          </cell>
          <cell r="F1312">
            <v>2</v>
          </cell>
          <cell r="G1312">
            <v>0</v>
          </cell>
          <cell r="H1312">
            <v>0</v>
          </cell>
        </row>
        <row r="1312">
          <cell r="J1312">
            <v>0</v>
          </cell>
          <cell r="K1312">
            <v>0</v>
          </cell>
          <cell r="L1312">
            <v>0</v>
          </cell>
        </row>
        <row r="1313">
          <cell r="D1313">
            <v>2249999</v>
          </cell>
          <cell r="E1313" t="str">
            <v>      其他灾害防治及应急管理支出</v>
          </cell>
          <cell r="F1313">
            <v>2</v>
          </cell>
        </row>
        <row r="1313">
          <cell r="L1313">
            <v>0</v>
          </cell>
        </row>
        <row r="1314">
          <cell r="D1314">
            <v>227</v>
          </cell>
          <cell r="E1314" t="str">
            <v>  预备费</v>
          </cell>
          <cell r="F1314">
            <v>0</v>
          </cell>
          <cell r="G1314">
            <v>0</v>
          </cell>
          <cell r="H1314">
            <v>9200</v>
          </cell>
          <cell r="I1314">
            <v>1370</v>
          </cell>
          <cell r="J1314">
            <v>9200</v>
          </cell>
          <cell r="K1314">
            <v>1300</v>
          </cell>
        </row>
        <row r="1315">
          <cell r="D1315">
            <v>229</v>
          </cell>
          <cell r="E1315" t="str">
            <v>  其他支出</v>
          </cell>
          <cell r="F1315">
            <v>0</v>
          </cell>
          <cell r="G1315">
            <v>0</v>
          </cell>
          <cell r="H1315">
            <v>1450</v>
          </cell>
        </row>
        <row r="1315">
          <cell r="J1315">
            <v>0</v>
          </cell>
          <cell r="K1315">
            <v>0</v>
          </cell>
          <cell r="L1315">
            <v>0</v>
          </cell>
        </row>
        <row r="1316">
          <cell r="D1316">
            <v>22999</v>
          </cell>
          <cell r="E1316" t="str">
            <v>    其他支出</v>
          </cell>
          <cell r="F1316">
            <v>0</v>
          </cell>
          <cell r="G1316">
            <v>0</v>
          </cell>
          <cell r="H1316">
            <v>1450</v>
          </cell>
        </row>
        <row r="1316">
          <cell r="J1316">
            <v>0</v>
          </cell>
          <cell r="K1316">
            <v>0</v>
          </cell>
          <cell r="L1316">
            <v>0</v>
          </cell>
        </row>
        <row r="1317">
          <cell r="D1317">
            <v>2299999</v>
          </cell>
          <cell r="E1317" t="str">
            <v>      其他支出</v>
          </cell>
        </row>
        <row r="1317">
          <cell r="H1317">
            <v>1450</v>
          </cell>
        </row>
        <row r="1317">
          <cell r="L1317">
            <v>0</v>
          </cell>
        </row>
        <row r="1318">
          <cell r="D1318">
            <v>232</v>
          </cell>
          <cell r="E1318" t="str">
            <v>  债务付息支出</v>
          </cell>
          <cell r="F1318">
            <v>15121</v>
          </cell>
          <cell r="G1318">
            <v>0</v>
          </cell>
          <cell r="H1318">
            <v>15092</v>
          </cell>
        </row>
        <row r="1318">
          <cell r="J1318">
            <v>15470</v>
          </cell>
          <cell r="K1318">
            <v>0</v>
          </cell>
          <cell r="L1318">
            <v>15471</v>
          </cell>
        </row>
        <row r="1319">
          <cell r="D1319">
            <v>23201</v>
          </cell>
          <cell r="E1319" t="str">
            <v>    中央政府国内债务付息支出</v>
          </cell>
          <cell r="F1319">
            <v>0</v>
          </cell>
          <cell r="G1319">
            <v>0</v>
          </cell>
        </row>
        <row r="1320">
          <cell r="D1320">
            <v>23202</v>
          </cell>
          <cell r="E1320" t="str">
            <v>    中央政府国外债务付息支出</v>
          </cell>
          <cell r="F1320">
            <v>0</v>
          </cell>
          <cell r="G1320">
            <v>0</v>
          </cell>
        </row>
        <row r="1321">
          <cell r="D1321">
            <v>23203</v>
          </cell>
          <cell r="E1321" t="str">
            <v>    地方政府一般债务付息支出</v>
          </cell>
          <cell r="F1321">
            <v>15121</v>
          </cell>
          <cell r="G1321">
            <v>0</v>
          </cell>
          <cell r="H1321">
            <v>15092</v>
          </cell>
        </row>
        <row r="1321">
          <cell r="J1321">
            <v>15470</v>
          </cell>
          <cell r="K1321">
            <v>0</v>
          </cell>
          <cell r="L1321">
            <v>15471</v>
          </cell>
        </row>
        <row r="1322">
          <cell r="D1322">
            <v>2320301</v>
          </cell>
          <cell r="E1322" t="str">
            <v>      地方政府一般债券付息支出</v>
          </cell>
          <cell r="F1322">
            <v>15092</v>
          </cell>
          <cell r="G1322">
            <v>0</v>
          </cell>
          <cell r="H1322">
            <v>15092</v>
          </cell>
        </row>
        <row r="1322">
          <cell r="J1322">
            <v>15470</v>
          </cell>
        </row>
        <row r="1322">
          <cell r="L1322">
            <v>15470</v>
          </cell>
        </row>
        <row r="1323">
          <cell r="D1323">
            <v>2320302</v>
          </cell>
          <cell r="E1323" t="str">
            <v>      地方政府向外国政府借款付息支出</v>
          </cell>
          <cell r="F1323">
            <v>0</v>
          </cell>
          <cell r="G1323">
            <v>0</v>
          </cell>
          <cell r="H1323">
            <v>0</v>
          </cell>
        </row>
        <row r="1323">
          <cell r="L1323">
            <v>0</v>
          </cell>
        </row>
        <row r="1324">
          <cell r="D1324">
            <v>2320303</v>
          </cell>
          <cell r="E1324" t="str">
            <v>      地方政府向国际组织借款付息支出</v>
          </cell>
          <cell r="F1324">
            <v>29</v>
          </cell>
          <cell r="G1324">
            <v>0</v>
          </cell>
          <cell r="H1324">
            <v>0</v>
          </cell>
        </row>
        <row r="1324">
          <cell r="L1324">
            <v>1</v>
          </cell>
        </row>
        <row r="1325">
          <cell r="D1325">
            <v>2320399</v>
          </cell>
          <cell r="E1325" t="str">
            <v>      地方政府其他一般债务付息支出</v>
          </cell>
        </row>
        <row r="1325">
          <cell r="H1325">
            <v>0</v>
          </cell>
        </row>
        <row r="1325">
          <cell r="L1325">
            <v>0</v>
          </cell>
        </row>
        <row r="1326">
          <cell r="D1326">
            <v>233</v>
          </cell>
          <cell r="E1326" t="str">
            <v>  债务发行费用支出</v>
          </cell>
          <cell r="F1326">
            <v>1</v>
          </cell>
          <cell r="G1326">
            <v>0</v>
          </cell>
          <cell r="H1326">
            <v>1</v>
          </cell>
        </row>
        <row r="1326">
          <cell r="J1326">
            <v>2</v>
          </cell>
          <cell r="K1326">
            <v>0</v>
          </cell>
          <cell r="L1326">
            <v>2</v>
          </cell>
        </row>
        <row r="1327">
          <cell r="D1327">
            <v>23301</v>
          </cell>
          <cell r="E1327" t="str">
            <v>    中央政府国内债务发行费用支出</v>
          </cell>
          <cell r="F1327">
            <v>0</v>
          </cell>
          <cell r="G1327">
            <v>0</v>
          </cell>
        </row>
        <row r="1327">
          <cell r="L1327">
            <v>0</v>
          </cell>
        </row>
        <row r="1328">
          <cell r="D1328">
            <v>23302</v>
          </cell>
          <cell r="E1328" t="str">
            <v>    中央政府国外债务发行费用支出</v>
          </cell>
          <cell r="F1328">
            <v>0</v>
          </cell>
          <cell r="G1328">
            <v>0</v>
          </cell>
        </row>
        <row r="1328">
          <cell r="L1328">
            <v>0</v>
          </cell>
        </row>
        <row r="1329">
          <cell r="D1329">
            <v>23303</v>
          </cell>
          <cell r="E1329" t="str">
            <v>    地方政府一般债务发行费用支出</v>
          </cell>
          <cell r="F1329">
            <v>1</v>
          </cell>
          <cell r="G1329">
            <v>0</v>
          </cell>
          <cell r="H1329">
            <v>1</v>
          </cell>
        </row>
        <row r="1329">
          <cell r="J1329">
            <v>2</v>
          </cell>
        </row>
        <row r="1329">
          <cell r="L1329">
            <v>2</v>
          </cell>
        </row>
        <row r="1330">
          <cell r="E1330" t="str">
            <v>政府性基金预算支出合计</v>
          </cell>
          <cell r="F1330">
            <v>1043341</v>
          </cell>
          <cell r="G1330">
            <v>1023</v>
          </cell>
          <cell r="H1330">
            <v>924904</v>
          </cell>
          <cell r="I1330">
            <v>1210</v>
          </cell>
          <cell r="J1330">
            <v>1074476</v>
          </cell>
          <cell r="K1330">
            <v>7862</v>
          </cell>
          <cell r="L1330">
            <v>1018506</v>
          </cell>
        </row>
        <row r="1331">
          <cell r="D1331">
            <v>206</v>
          </cell>
          <cell r="E1331" t="str">
            <v>  科学技术支出</v>
          </cell>
          <cell r="F1331">
            <v>0</v>
          </cell>
          <cell r="G1331">
            <v>0</v>
          </cell>
          <cell r="H1331">
            <v>0</v>
          </cell>
          <cell r="I1331">
            <v>0</v>
          </cell>
          <cell r="J1331">
            <v>0</v>
          </cell>
          <cell r="K1331">
            <v>0</v>
          </cell>
          <cell r="L1331">
            <v>0</v>
          </cell>
        </row>
        <row r="1332">
          <cell r="D1332">
            <v>20610</v>
          </cell>
          <cell r="E1332" t="str">
            <v>    核电站乏燃料处理处置基金支出</v>
          </cell>
          <cell r="F1332">
            <v>0</v>
          </cell>
          <cell r="G1332">
            <v>0</v>
          </cell>
          <cell r="H1332">
            <v>0</v>
          </cell>
          <cell r="I1332">
            <v>0</v>
          </cell>
          <cell r="J1332">
            <v>0</v>
          </cell>
          <cell r="K1332">
            <v>0</v>
          </cell>
          <cell r="L1332">
            <v>0</v>
          </cell>
        </row>
        <row r="1333">
          <cell r="D1333">
            <v>2061001</v>
          </cell>
          <cell r="E1333" t="str">
            <v>      乏燃料运输</v>
          </cell>
          <cell r="F1333">
            <v>0</v>
          </cell>
          <cell r="G1333">
            <v>0</v>
          </cell>
        </row>
        <row r="1333">
          <cell r="L1333">
            <v>0</v>
          </cell>
        </row>
        <row r="1334">
          <cell r="D1334">
            <v>2061002</v>
          </cell>
          <cell r="E1334" t="str">
            <v>      乏燃料离堆贮存</v>
          </cell>
          <cell r="F1334">
            <v>0</v>
          </cell>
          <cell r="G1334">
            <v>0</v>
          </cell>
        </row>
        <row r="1334">
          <cell r="L1334">
            <v>0</v>
          </cell>
        </row>
        <row r="1335">
          <cell r="D1335">
            <v>2061003</v>
          </cell>
          <cell r="E1335" t="str">
            <v>      乏燃料后处理</v>
          </cell>
          <cell r="F1335">
            <v>0</v>
          </cell>
          <cell r="G1335">
            <v>0</v>
          </cell>
        </row>
        <row r="1335">
          <cell r="L1335">
            <v>0</v>
          </cell>
        </row>
        <row r="1336">
          <cell r="D1336">
            <v>2061004</v>
          </cell>
          <cell r="E1336" t="str">
            <v>      高放废物的处理处置</v>
          </cell>
          <cell r="F1336">
            <v>0</v>
          </cell>
          <cell r="G1336">
            <v>0</v>
          </cell>
        </row>
        <row r="1336">
          <cell r="L1336">
            <v>0</v>
          </cell>
        </row>
        <row r="1337">
          <cell r="D1337">
            <v>2061005</v>
          </cell>
          <cell r="E1337" t="str">
            <v>      乏燃料后处理厂的建设、运行、改造和退役</v>
          </cell>
          <cell r="F1337">
            <v>0</v>
          </cell>
          <cell r="G1337">
            <v>0</v>
          </cell>
        </row>
        <row r="1337">
          <cell r="L1337">
            <v>0</v>
          </cell>
        </row>
        <row r="1338">
          <cell r="D1338">
            <v>2061099</v>
          </cell>
          <cell r="E1338" t="str">
            <v>      其他乏燃料处理处置基金支出</v>
          </cell>
          <cell r="F1338">
            <v>0</v>
          </cell>
          <cell r="G1338">
            <v>0</v>
          </cell>
        </row>
        <row r="1338">
          <cell r="L1338">
            <v>0</v>
          </cell>
        </row>
        <row r="1339">
          <cell r="D1339">
            <v>207</v>
          </cell>
          <cell r="E1339" t="str">
            <v>  文化旅游体育与传媒支出</v>
          </cell>
          <cell r="F1339">
            <v>0</v>
          </cell>
          <cell r="G1339">
            <v>0</v>
          </cell>
          <cell r="H1339">
            <v>88</v>
          </cell>
          <cell r="I1339">
            <v>0</v>
          </cell>
          <cell r="J1339">
            <v>0</v>
          </cell>
          <cell r="K1339">
            <v>0</v>
          </cell>
          <cell r="L1339">
            <v>0</v>
          </cell>
        </row>
        <row r="1340">
          <cell r="D1340">
            <v>20707</v>
          </cell>
          <cell r="E1340" t="str">
            <v>    国家电影事业发展专项资金安排的支出</v>
          </cell>
          <cell r="F1340">
            <v>0</v>
          </cell>
          <cell r="G1340">
            <v>0</v>
          </cell>
          <cell r="H1340">
            <v>0</v>
          </cell>
          <cell r="I1340">
            <v>0</v>
          </cell>
          <cell r="J1340">
            <v>0</v>
          </cell>
          <cell r="K1340">
            <v>0</v>
          </cell>
          <cell r="L1340">
            <v>0</v>
          </cell>
        </row>
        <row r="1341">
          <cell r="D1341">
            <v>2070701</v>
          </cell>
          <cell r="E1341" t="str">
            <v>      资助国产影片放映</v>
          </cell>
          <cell r="F1341">
            <v>0</v>
          </cell>
          <cell r="G1341">
            <v>0</v>
          </cell>
        </row>
        <row r="1341">
          <cell r="L1341">
            <v>0</v>
          </cell>
        </row>
        <row r="1342">
          <cell r="D1342">
            <v>2070702</v>
          </cell>
          <cell r="E1342" t="str">
            <v>      资助影院建设</v>
          </cell>
          <cell r="F1342">
            <v>0</v>
          </cell>
          <cell r="G1342">
            <v>0</v>
          </cell>
        </row>
        <row r="1342">
          <cell r="L1342">
            <v>0</v>
          </cell>
        </row>
        <row r="1343">
          <cell r="D1343">
            <v>2070703</v>
          </cell>
          <cell r="E1343" t="str">
            <v>      资助少数民族语电影译制</v>
          </cell>
          <cell r="F1343">
            <v>0</v>
          </cell>
          <cell r="G1343">
            <v>0</v>
          </cell>
        </row>
        <row r="1343">
          <cell r="L1343">
            <v>0</v>
          </cell>
        </row>
        <row r="1344">
          <cell r="D1344">
            <v>2070704</v>
          </cell>
          <cell r="E1344" t="str">
            <v>      购买农村电影公益性放映版权服务</v>
          </cell>
          <cell r="F1344">
            <v>0</v>
          </cell>
          <cell r="G1344">
            <v>0</v>
          </cell>
        </row>
        <row r="1344">
          <cell r="L1344">
            <v>0</v>
          </cell>
        </row>
        <row r="1345">
          <cell r="D1345">
            <v>2070799</v>
          </cell>
          <cell r="E1345" t="str">
            <v>      其他国家电影事业发展专项资金支出</v>
          </cell>
          <cell r="F1345">
            <v>0</v>
          </cell>
          <cell r="G1345">
            <v>0</v>
          </cell>
        </row>
        <row r="1345">
          <cell r="L1345">
            <v>0</v>
          </cell>
        </row>
        <row r="1346">
          <cell r="D1346">
            <v>20709</v>
          </cell>
          <cell r="E1346" t="str">
            <v>    旅游发展基金支出</v>
          </cell>
          <cell r="F1346">
            <v>0</v>
          </cell>
          <cell r="G1346">
            <v>0</v>
          </cell>
          <cell r="H1346">
            <v>88</v>
          </cell>
          <cell r="I1346">
            <v>0</v>
          </cell>
          <cell r="J1346">
            <v>0</v>
          </cell>
          <cell r="K1346">
            <v>0</v>
          </cell>
          <cell r="L1346">
            <v>0</v>
          </cell>
        </row>
        <row r="1347">
          <cell r="D1347">
            <v>2070901</v>
          </cell>
          <cell r="E1347" t="str">
            <v>      宣传促销</v>
          </cell>
          <cell r="F1347">
            <v>0</v>
          </cell>
          <cell r="G1347">
            <v>0</v>
          </cell>
        </row>
        <row r="1347">
          <cell r="L1347">
            <v>0</v>
          </cell>
        </row>
        <row r="1348">
          <cell r="D1348">
            <v>2070902</v>
          </cell>
          <cell r="E1348" t="str">
            <v>      行业规划</v>
          </cell>
          <cell r="F1348">
            <v>0</v>
          </cell>
          <cell r="G1348">
            <v>0</v>
          </cell>
        </row>
        <row r="1348">
          <cell r="L1348">
            <v>0</v>
          </cell>
        </row>
        <row r="1349">
          <cell r="D1349">
            <v>2070903</v>
          </cell>
          <cell r="E1349" t="str">
            <v>      旅游事业补助</v>
          </cell>
          <cell r="F1349">
            <v>0</v>
          </cell>
          <cell r="G1349">
            <v>0</v>
          </cell>
        </row>
        <row r="1349">
          <cell r="L1349">
            <v>0</v>
          </cell>
        </row>
        <row r="1350">
          <cell r="D1350">
            <v>2070904</v>
          </cell>
          <cell r="E1350" t="str">
            <v>      地方旅游开发项目补助</v>
          </cell>
          <cell r="F1350">
            <v>0</v>
          </cell>
          <cell r="G1350">
            <v>0</v>
          </cell>
          <cell r="H1350">
            <v>88</v>
          </cell>
        </row>
        <row r="1350">
          <cell r="L1350">
            <v>0</v>
          </cell>
        </row>
        <row r="1351">
          <cell r="D1351">
            <v>2070999</v>
          </cell>
          <cell r="E1351" t="str">
            <v>      其他旅游发展基金支出</v>
          </cell>
          <cell r="F1351">
            <v>0</v>
          </cell>
          <cell r="G1351">
            <v>0</v>
          </cell>
        </row>
        <row r="1351">
          <cell r="L1351">
            <v>0</v>
          </cell>
        </row>
        <row r="1352">
          <cell r="D1352">
            <v>20710</v>
          </cell>
          <cell r="E1352" t="str">
            <v>    国家电影事业发展专项资金对应专项债务收入安排的支出</v>
          </cell>
          <cell r="F1352">
            <v>0</v>
          </cell>
          <cell r="G1352">
            <v>0</v>
          </cell>
          <cell r="H1352">
            <v>0</v>
          </cell>
          <cell r="I1352">
            <v>0</v>
          </cell>
          <cell r="J1352">
            <v>0</v>
          </cell>
          <cell r="K1352">
            <v>0</v>
          </cell>
          <cell r="L1352">
            <v>0</v>
          </cell>
        </row>
        <row r="1353">
          <cell r="D1353">
            <v>2071001</v>
          </cell>
          <cell r="E1353" t="str">
            <v>      资助城市影院</v>
          </cell>
          <cell r="F1353">
            <v>0</v>
          </cell>
          <cell r="G1353">
            <v>0</v>
          </cell>
        </row>
        <row r="1353">
          <cell r="L1353">
            <v>0</v>
          </cell>
        </row>
        <row r="1354">
          <cell r="D1354">
            <v>2071099</v>
          </cell>
          <cell r="E1354" t="str">
            <v>      其他国家电影事业发展专项资金对应专项债务收入支出</v>
          </cell>
          <cell r="F1354">
            <v>0</v>
          </cell>
          <cell r="G1354">
            <v>0</v>
          </cell>
        </row>
        <row r="1354">
          <cell r="L1354">
            <v>0</v>
          </cell>
        </row>
        <row r="1355">
          <cell r="D1355">
            <v>208</v>
          </cell>
          <cell r="E1355" t="str">
            <v>  社会保障和就业支出</v>
          </cell>
          <cell r="F1355">
            <v>435</v>
          </cell>
          <cell r="G1355">
            <v>0</v>
          </cell>
          <cell r="H1355">
            <v>840</v>
          </cell>
          <cell r="I1355">
            <v>0</v>
          </cell>
          <cell r="J1355">
            <v>835</v>
          </cell>
          <cell r="K1355">
            <v>0</v>
          </cell>
          <cell r="L1355">
            <v>443</v>
          </cell>
        </row>
        <row r="1356">
          <cell r="D1356">
            <v>20822</v>
          </cell>
          <cell r="E1356" t="str">
            <v>    大中型水库移民后期扶持基金支出</v>
          </cell>
          <cell r="F1356">
            <v>338</v>
          </cell>
          <cell r="G1356">
            <v>0</v>
          </cell>
          <cell r="H1356">
            <v>735</v>
          </cell>
          <cell r="I1356">
            <v>0</v>
          </cell>
          <cell r="J1356">
            <v>708</v>
          </cell>
          <cell r="K1356">
            <v>0</v>
          </cell>
          <cell r="L1356">
            <v>443</v>
          </cell>
        </row>
        <row r="1357">
          <cell r="D1357">
            <v>2082201</v>
          </cell>
          <cell r="E1357" t="str">
            <v>      移民补助</v>
          </cell>
          <cell r="F1357">
            <v>298</v>
          </cell>
          <cell r="G1357">
            <v>0</v>
          </cell>
          <cell r="H1357">
            <v>477</v>
          </cell>
        </row>
        <row r="1357">
          <cell r="J1357">
            <v>527</v>
          </cell>
        </row>
        <row r="1357">
          <cell r="L1357">
            <v>355</v>
          </cell>
        </row>
        <row r="1358">
          <cell r="D1358">
            <v>2082202</v>
          </cell>
          <cell r="E1358" t="str">
            <v>      基础设施建设和经济发展</v>
          </cell>
          <cell r="F1358">
            <v>40</v>
          </cell>
          <cell r="G1358">
            <v>0</v>
          </cell>
          <cell r="H1358">
            <v>258</v>
          </cell>
        </row>
        <row r="1358">
          <cell r="J1358">
            <v>181</v>
          </cell>
        </row>
        <row r="1358">
          <cell r="L1358">
            <v>88</v>
          </cell>
        </row>
        <row r="1359">
          <cell r="D1359">
            <v>2082299</v>
          </cell>
          <cell r="E1359" t="str">
            <v>      其他大中型水库移民后期扶持基金支出</v>
          </cell>
          <cell r="F1359">
            <v>0</v>
          </cell>
          <cell r="G1359">
            <v>0</v>
          </cell>
        </row>
        <row r="1359">
          <cell r="L1359">
            <v>0</v>
          </cell>
        </row>
        <row r="1360">
          <cell r="D1360">
            <v>20823</v>
          </cell>
          <cell r="E1360" t="str">
            <v>    小型水库移民扶助基金安排的支出</v>
          </cell>
          <cell r="F1360">
            <v>97</v>
          </cell>
          <cell r="G1360">
            <v>0</v>
          </cell>
          <cell r="H1360">
            <v>105</v>
          </cell>
          <cell r="I1360">
            <v>0</v>
          </cell>
          <cell r="J1360">
            <v>127</v>
          </cell>
          <cell r="K1360">
            <v>0</v>
          </cell>
          <cell r="L1360">
            <v>0</v>
          </cell>
        </row>
        <row r="1361">
          <cell r="D1361">
            <v>2082301</v>
          </cell>
          <cell r="E1361" t="str">
            <v>      移民补助</v>
          </cell>
          <cell r="F1361">
            <v>0</v>
          </cell>
          <cell r="G1361">
            <v>0</v>
          </cell>
        </row>
        <row r="1361">
          <cell r="L1361">
            <v>0</v>
          </cell>
        </row>
        <row r="1362">
          <cell r="D1362">
            <v>2082302</v>
          </cell>
          <cell r="E1362" t="str">
            <v>      基础设施建设和经济发展</v>
          </cell>
          <cell r="F1362">
            <v>97</v>
          </cell>
          <cell r="G1362">
            <v>0</v>
          </cell>
          <cell r="H1362">
            <v>105</v>
          </cell>
        </row>
        <row r="1362">
          <cell r="J1362">
            <v>127</v>
          </cell>
        </row>
        <row r="1362">
          <cell r="L1362">
            <v>0</v>
          </cell>
        </row>
        <row r="1363">
          <cell r="D1363">
            <v>2082399</v>
          </cell>
          <cell r="E1363" t="str">
            <v>      其他小型水库移民扶助基金支出</v>
          </cell>
          <cell r="F1363">
            <v>0</v>
          </cell>
          <cell r="G1363">
            <v>0</v>
          </cell>
        </row>
        <row r="1363">
          <cell r="L1363">
            <v>0</v>
          </cell>
        </row>
        <row r="1364">
          <cell r="D1364">
            <v>20829</v>
          </cell>
          <cell r="E1364" t="str">
            <v>    小型水库移民扶助基金对应专项债务收入安排的支出</v>
          </cell>
          <cell r="F1364">
            <v>0</v>
          </cell>
          <cell r="G1364">
            <v>0</v>
          </cell>
          <cell r="H1364">
            <v>0</v>
          </cell>
          <cell r="I1364">
            <v>0</v>
          </cell>
          <cell r="J1364">
            <v>0</v>
          </cell>
          <cell r="K1364">
            <v>0</v>
          </cell>
          <cell r="L1364">
            <v>0</v>
          </cell>
        </row>
        <row r="1365">
          <cell r="D1365">
            <v>2082901</v>
          </cell>
          <cell r="E1365" t="str">
            <v>      基础设施建设和经济发展</v>
          </cell>
          <cell r="F1365">
            <v>0</v>
          </cell>
          <cell r="G1365">
            <v>0</v>
          </cell>
        </row>
        <row r="1365">
          <cell r="L1365">
            <v>0</v>
          </cell>
        </row>
        <row r="1366">
          <cell r="D1366">
            <v>2082999</v>
          </cell>
          <cell r="E1366" t="str">
            <v>      其他小型水库移民扶助基金对应专项债务收入安排的支出</v>
          </cell>
          <cell r="F1366">
            <v>0</v>
          </cell>
          <cell r="G1366">
            <v>0</v>
          </cell>
        </row>
        <row r="1366">
          <cell r="L1366">
            <v>0</v>
          </cell>
        </row>
        <row r="1367">
          <cell r="D1367">
            <v>211</v>
          </cell>
          <cell r="E1367" t="str">
            <v>  节能环保支出</v>
          </cell>
          <cell r="F1367">
            <v>0</v>
          </cell>
          <cell r="G1367">
            <v>0</v>
          </cell>
          <cell r="H1367">
            <v>0</v>
          </cell>
          <cell r="I1367">
            <v>0</v>
          </cell>
          <cell r="J1367">
            <v>0</v>
          </cell>
          <cell r="K1367">
            <v>0</v>
          </cell>
          <cell r="L1367">
            <v>0</v>
          </cell>
        </row>
        <row r="1368">
          <cell r="D1368">
            <v>21160</v>
          </cell>
          <cell r="E1368" t="str">
            <v>    可再生能源电价附加收入安排的支出</v>
          </cell>
          <cell r="F1368">
            <v>0</v>
          </cell>
          <cell r="G1368">
            <v>0</v>
          </cell>
          <cell r="H1368">
            <v>0</v>
          </cell>
          <cell r="I1368">
            <v>0</v>
          </cell>
          <cell r="J1368">
            <v>0</v>
          </cell>
          <cell r="K1368">
            <v>0</v>
          </cell>
          <cell r="L1368">
            <v>0</v>
          </cell>
        </row>
        <row r="1369">
          <cell r="D1369">
            <v>2116001</v>
          </cell>
          <cell r="E1369" t="str">
            <v>      风力发电补助</v>
          </cell>
          <cell r="F1369">
            <v>0</v>
          </cell>
          <cell r="G1369">
            <v>0</v>
          </cell>
        </row>
        <row r="1369">
          <cell r="L1369">
            <v>0</v>
          </cell>
        </row>
        <row r="1370">
          <cell r="D1370">
            <v>2116002</v>
          </cell>
          <cell r="E1370" t="str">
            <v>      太阳能发电补助</v>
          </cell>
          <cell r="F1370">
            <v>0</v>
          </cell>
          <cell r="G1370">
            <v>0</v>
          </cell>
        </row>
        <row r="1370">
          <cell r="L1370">
            <v>0</v>
          </cell>
        </row>
        <row r="1371">
          <cell r="D1371">
            <v>2116003</v>
          </cell>
          <cell r="E1371" t="str">
            <v>      生物质能发电补助</v>
          </cell>
          <cell r="F1371">
            <v>0</v>
          </cell>
          <cell r="G1371">
            <v>0</v>
          </cell>
        </row>
        <row r="1371">
          <cell r="L1371">
            <v>0</v>
          </cell>
        </row>
        <row r="1372">
          <cell r="D1372">
            <v>2116099</v>
          </cell>
          <cell r="E1372" t="str">
            <v>      其他可再生能源电价附加收入安排的支出</v>
          </cell>
          <cell r="F1372">
            <v>0</v>
          </cell>
          <cell r="G1372">
            <v>0</v>
          </cell>
        </row>
        <row r="1372">
          <cell r="L1372">
            <v>0</v>
          </cell>
        </row>
        <row r="1373">
          <cell r="D1373">
            <v>21161</v>
          </cell>
          <cell r="E1373" t="str">
            <v>    废弃电器电子产品处理基金支出</v>
          </cell>
          <cell r="F1373">
            <v>0</v>
          </cell>
          <cell r="G1373">
            <v>0</v>
          </cell>
          <cell r="H1373">
            <v>0</v>
          </cell>
          <cell r="I1373">
            <v>0</v>
          </cell>
          <cell r="J1373">
            <v>0</v>
          </cell>
          <cell r="K1373">
            <v>0</v>
          </cell>
          <cell r="L1373">
            <v>0</v>
          </cell>
        </row>
        <row r="1374">
          <cell r="D1374">
            <v>2116101</v>
          </cell>
          <cell r="E1374" t="str">
            <v>      回收处理费用补贴</v>
          </cell>
          <cell r="F1374">
            <v>0</v>
          </cell>
          <cell r="G1374">
            <v>0</v>
          </cell>
        </row>
        <row r="1374">
          <cell r="L1374">
            <v>0</v>
          </cell>
        </row>
        <row r="1375">
          <cell r="D1375">
            <v>2116102</v>
          </cell>
          <cell r="E1375" t="str">
            <v>      信息系统建设</v>
          </cell>
          <cell r="F1375">
            <v>0</v>
          </cell>
          <cell r="G1375">
            <v>0</v>
          </cell>
        </row>
        <row r="1375">
          <cell r="L1375">
            <v>0</v>
          </cell>
        </row>
        <row r="1376">
          <cell r="D1376">
            <v>2116103</v>
          </cell>
          <cell r="E1376" t="str">
            <v>      基金征管经费</v>
          </cell>
          <cell r="F1376">
            <v>0</v>
          </cell>
          <cell r="G1376">
            <v>0</v>
          </cell>
        </row>
        <row r="1376">
          <cell r="L1376">
            <v>0</v>
          </cell>
        </row>
        <row r="1377">
          <cell r="D1377">
            <v>2116104</v>
          </cell>
          <cell r="E1377" t="str">
            <v>      其他废弃电器电子产品处理基金支出</v>
          </cell>
          <cell r="F1377">
            <v>0</v>
          </cell>
          <cell r="G1377">
            <v>0</v>
          </cell>
        </row>
        <row r="1377">
          <cell r="L1377">
            <v>0</v>
          </cell>
        </row>
        <row r="1378">
          <cell r="D1378">
            <v>212</v>
          </cell>
          <cell r="E1378" t="str">
            <v>  城乡社区支出</v>
          </cell>
          <cell r="F1378">
            <v>780802</v>
          </cell>
          <cell r="G1378">
            <v>990</v>
          </cell>
          <cell r="H1378">
            <v>805426</v>
          </cell>
          <cell r="I1378">
            <v>1147</v>
          </cell>
          <cell r="J1378">
            <v>904102</v>
          </cell>
          <cell r="K1378">
            <v>7615</v>
          </cell>
          <cell r="L1378">
            <v>853533</v>
          </cell>
        </row>
        <row r="1379">
          <cell r="D1379">
            <v>21208</v>
          </cell>
          <cell r="E1379" t="str">
            <v>    国有土地使用权出让收入安排的支出</v>
          </cell>
          <cell r="F1379">
            <v>773889</v>
          </cell>
          <cell r="G1379">
            <v>946</v>
          </cell>
          <cell r="H1379">
            <v>757375</v>
          </cell>
          <cell r="I1379">
            <v>1147</v>
          </cell>
          <cell r="J1379">
            <v>856569</v>
          </cell>
          <cell r="K1379">
            <v>7615</v>
          </cell>
          <cell r="L1379">
            <v>831695</v>
          </cell>
        </row>
        <row r="1380">
          <cell r="D1380">
            <v>2120801</v>
          </cell>
          <cell r="E1380" t="str">
            <v>      征地和拆迁补偿支出</v>
          </cell>
          <cell r="F1380">
            <v>748007</v>
          </cell>
          <cell r="G1380">
            <v>873</v>
          </cell>
          <cell r="H1380">
            <v>679497</v>
          </cell>
          <cell r="I1380">
            <v>1022</v>
          </cell>
          <cell r="J1380">
            <v>768037</v>
          </cell>
          <cell r="K1380">
            <v>3120</v>
          </cell>
          <cell r="L1380">
            <v>600835</v>
          </cell>
        </row>
        <row r="1381">
          <cell r="D1381">
            <v>2120802</v>
          </cell>
          <cell r="E1381" t="str">
            <v>      土地开发支出</v>
          </cell>
          <cell r="F1381">
            <v>3933</v>
          </cell>
          <cell r="G1381">
            <v>32</v>
          </cell>
          <cell r="H1381">
            <v>3933</v>
          </cell>
        </row>
        <row r="1381">
          <cell r="J1381">
            <v>3933</v>
          </cell>
          <cell r="K1381">
            <v>0</v>
          </cell>
          <cell r="L1381">
            <v>5497</v>
          </cell>
        </row>
        <row r="1382">
          <cell r="D1382">
            <v>2120803</v>
          </cell>
          <cell r="E1382" t="str">
            <v>      城市建设支出</v>
          </cell>
          <cell r="F1382">
            <v>4409</v>
          </cell>
          <cell r="G1382">
            <v>14</v>
          </cell>
          <cell r="H1382">
            <v>34083</v>
          </cell>
          <cell r="I1382">
            <v>40</v>
          </cell>
          <cell r="J1382">
            <v>34083</v>
          </cell>
          <cell r="K1382">
            <v>1978</v>
          </cell>
          <cell r="L1382">
            <v>153946</v>
          </cell>
        </row>
        <row r="1383">
          <cell r="D1383">
            <v>2120804</v>
          </cell>
          <cell r="E1383" t="str">
            <v>      农村基础设施建设支出</v>
          </cell>
          <cell r="F1383">
            <v>5516</v>
          </cell>
          <cell r="G1383">
            <v>27</v>
          </cell>
          <cell r="H1383">
            <v>30453</v>
          </cell>
          <cell r="I1383">
            <v>85</v>
          </cell>
          <cell r="J1383">
            <v>30453</v>
          </cell>
          <cell r="K1383">
            <v>1675</v>
          </cell>
          <cell r="L1383">
            <v>10118</v>
          </cell>
        </row>
        <row r="1384">
          <cell r="D1384">
            <v>2120805</v>
          </cell>
          <cell r="E1384" t="str">
            <v>      补助被征地农民支出</v>
          </cell>
          <cell r="F1384">
            <v>0</v>
          </cell>
          <cell r="G1384">
            <v>0</v>
          </cell>
        </row>
        <row r="1384">
          <cell r="L1384">
            <v>0</v>
          </cell>
        </row>
        <row r="1385">
          <cell r="D1385">
            <v>2120806</v>
          </cell>
          <cell r="E1385" t="str">
            <v>      土地出让业务支出</v>
          </cell>
          <cell r="F1385">
            <v>0</v>
          </cell>
          <cell r="G1385">
            <v>0</v>
          </cell>
        </row>
        <row r="1385">
          <cell r="L1385">
            <v>0</v>
          </cell>
        </row>
        <row r="1386">
          <cell r="D1386">
            <v>2120807</v>
          </cell>
          <cell r="E1386" t="str">
            <v>      廉租住房支出</v>
          </cell>
          <cell r="F1386">
            <v>0</v>
          </cell>
          <cell r="G1386">
            <v>0</v>
          </cell>
        </row>
        <row r="1386">
          <cell r="L1386">
            <v>0</v>
          </cell>
        </row>
        <row r="1387">
          <cell r="D1387">
            <v>2120809</v>
          </cell>
          <cell r="E1387" t="str">
            <v>      支付破产或改制企业职工安置费</v>
          </cell>
          <cell r="F1387">
            <v>0</v>
          </cell>
          <cell r="G1387">
            <v>0</v>
          </cell>
        </row>
        <row r="1387">
          <cell r="L1387">
            <v>0</v>
          </cell>
        </row>
        <row r="1388">
          <cell r="D1388">
            <v>2120810</v>
          </cell>
          <cell r="E1388" t="str">
            <v>      棚户区改造支出</v>
          </cell>
          <cell r="F1388">
            <v>0</v>
          </cell>
          <cell r="G1388">
            <v>0</v>
          </cell>
        </row>
        <row r="1388">
          <cell r="L1388">
            <v>0</v>
          </cell>
        </row>
        <row r="1389">
          <cell r="D1389">
            <v>2120811</v>
          </cell>
          <cell r="E1389" t="str">
            <v>      公共租赁住房支出</v>
          </cell>
          <cell r="F1389">
            <v>2615</v>
          </cell>
          <cell r="G1389">
            <v>0</v>
          </cell>
        </row>
        <row r="1389">
          <cell r="J1389">
            <v>6036</v>
          </cell>
          <cell r="K1389">
            <v>49</v>
          </cell>
          <cell r="L1389">
            <v>4256</v>
          </cell>
        </row>
        <row r="1390">
          <cell r="D1390">
            <v>2120813</v>
          </cell>
          <cell r="E1390" t="str">
            <v>      保障性住房租金补贴</v>
          </cell>
          <cell r="F1390">
            <v>0</v>
          </cell>
          <cell r="G1390">
            <v>0</v>
          </cell>
        </row>
        <row r="1390">
          <cell r="J1390">
            <v>4618</v>
          </cell>
          <cell r="K1390">
            <v>0</v>
          </cell>
          <cell r="L1390">
            <v>500</v>
          </cell>
        </row>
        <row r="1391">
          <cell r="D1391">
            <v>2120899</v>
          </cell>
          <cell r="E1391" t="str">
            <v>      其他国有土地使用权出让收入安排的支出</v>
          </cell>
          <cell r="F1391">
            <v>9409</v>
          </cell>
          <cell r="G1391">
            <v>0</v>
          </cell>
          <cell r="H1391">
            <v>9409</v>
          </cell>
        </row>
        <row r="1391">
          <cell r="J1391">
            <v>9409</v>
          </cell>
          <cell r="K1391">
            <v>793</v>
          </cell>
          <cell r="L1391">
            <v>56543</v>
          </cell>
        </row>
        <row r="1392">
          <cell r="D1392">
            <v>21210</v>
          </cell>
          <cell r="E1392" t="str">
            <v>    国有土地收益基金安排的支出</v>
          </cell>
          <cell r="F1392">
            <v>1131</v>
          </cell>
          <cell r="G1392">
            <v>0</v>
          </cell>
          <cell r="H1392">
            <v>23000</v>
          </cell>
          <cell r="I1392">
            <v>0</v>
          </cell>
          <cell r="J1392">
            <v>23000</v>
          </cell>
          <cell r="K1392">
            <v>0</v>
          </cell>
          <cell r="L1392">
            <v>0</v>
          </cell>
        </row>
        <row r="1393">
          <cell r="D1393">
            <v>2121001</v>
          </cell>
          <cell r="E1393" t="str">
            <v>      征地和拆迁补偿支出</v>
          </cell>
          <cell r="F1393">
            <v>0</v>
          </cell>
          <cell r="G1393">
            <v>0</v>
          </cell>
        </row>
        <row r="1393">
          <cell r="L1393">
            <v>0</v>
          </cell>
        </row>
        <row r="1394">
          <cell r="D1394">
            <v>2121002</v>
          </cell>
          <cell r="E1394" t="str">
            <v>      土地开发支出</v>
          </cell>
          <cell r="F1394">
            <v>0</v>
          </cell>
          <cell r="G1394">
            <v>0</v>
          </cell>
        </row>
        <row r="1394">
          <cell r="L1394">
            <v>0</v>
          </cell>
        </row>
        <row r="1395">
          <cell r="D1395">
            <v>2121099</v>
          </cell>
          <cell r="E1395" t="str">
            <v>      其他国有土地收益基金支出</v>
          </cell>
          <cell r="F1395">
            <v>1131</v>
          </cell>
          <cell r="G1395">
            <v>0</v>
          </cell>
          <cell r="H1395">
            <v>23000</v>
          </cell>
        </row>
        <row r="1395">
          <cell r="J1395">
            <v>23000</v>
          </cell>
        </row>
        <row r="1395">
          <cell r="L1395">
            <v>0</v>
          </cell>
        </row>
        <row r="1396">
          <cell r="D1396">
            <v>21211</v>
          </cell>
          <cell r="E1396" t="str">
            <v>    农业土地开发资金安排的支出</v>
          </cell>
          <cell r="F1396">
            <v>542</v>
          </cell>
          <cell r="G1396">
            <v>0</v>
          </cell>
          <cell r="H1396">
            <v>1300</v>
          </cell>
        </row>
        <row r="1396">
          <cell r="J1396">
            <v>253</v>
          </cell>
        </row>
        <row r="1396">
          <cell r="L1396">
            <v>109</v>
          </cell>
        </row>
        <row r="1397">
          <cell r="D1397">
            <v>21213</v>
          </cell>
          <cell r="E1397" t="str">
            <v>    城市基础设施配套费安排的支出</v>
          </cell>
          <cell r="F1397">
            <v>1996</v>
          </cell>
          <cell r="G1397">
            <v>0</v>
          </cell>
          <cell r="H1397">
            <v>20000</v>
          </cell>
          <cell r="I1397">
            <v>0</v>
          </cell>
          <cell r="J1397">
            <v>20329</v>
          </cell>
          <cell r="K1397">
            <v>0</v>
          </cell>
          <cell r="L1397">
            <v>18314</v>
          </cell>
        </row>
        <row r="1398">
          <cell r="D1398">
            <v>2121301</v>
          </cell>
          <cell r="E1398" t="str">
            <v>      城市公共设施</v>
          </cell>
          <cell r="F1398">
            <v>44</v>
          </cell>
          <cell r="G1398">
            <v>0</v>
          </cell>
          <cell r="H1398">
            <v>20000</v>
          </cell>
        </row>
        <row r="1398">
          <cell r="J1398">
            <v>20329</v>
          </cell>
        </row>
        <row r="1398">
          <cell r="L1398">
            <v>12937</v>
          </cell>
        </row>
        <row r="1399">
          <cell r="D1399">
            <v>2121302</v>
          </cell>
          <cell r="E1399" t="str">
            <v>      城市环境卫生</v>
          </cell>
          <cell r="F1399">
            <v>0</v>
          </cell>
          <cell r="G1399">
            <v>0</v>
          </cell>
        </row>
        <row r="1399">
          <cell r="L1399">
            <v>0</v>
          </cell>
        </row>
        <row r="1400">
          <cell r="D1400">
            <v>2121303</v>
          </cell>
          <cell r="E1400" t="str">
            <v>      公有房屋</v>
          </cell>
          <cell r="F1400">
            <v>0</v>
          </cell>
          <cell r="G1400">
            <v>0</v>
          </cell>
        </row>
        <row r="1400">
          <cell r="L1400">
            <v>0</v>
          </cell>
        </row>
        <row r="1401">
          <cell r="D1401">
            <v>2121304</v>
          </cell>
          <cell r="E1401" t="str">
            <v>      城市防洪</v>
          </cell>
          <cell r="F1401">
            <v>0</v>
          </cell>
          <cell r="G1401">
            <v>0</v>
          </cell>
        </row>
        <row r="1401">
          <cell r="L1401">
            <v>0</v>
          </cell>
        </row>
        <row r="1402">
          <cell r="D1402">
            <v>2121399</v>
          </cell>
          <cell r="E1402" t="str">
            <v>      其他城市基础设施配套费安排的支出</v>
          </cell>
          <cell r="F1402">
            <v>1952</v>
          </cell>
          <cell r="G1402">
            <v>0</v>
          </cell>
        </row>
        <row r="1402">
          <cell r="L1402">
            <v>5377</v>
          </cell>
        </row>
        <row r="1403">
          <cell r="D1403">
            <v>21214</v>
          </cell>
          <cell r="E1403" t="str">
            <v>    污水处理费安排的支出</v>
          </cell>
          <cell r="F1403">
            <v>3244</v>
          </cell>
          <cell r="G1403">
            <v>44</v>
          </cell>
          <cell r="H1403">
            <v>3751</v>
          </cell>
          <cell r="I1403">
            <v>0</v>
          </cell>
          <cell r="J1403">
            <v>3951</v>
          </cell>
          <cell r="K1403">
            <v>0</v>
          </cell>
          <cell r="L1403">
            <v>3415</v>
          </cell>
        </row>
        <row r="1404">
          <cell r="D1404">
            <v>2121401</v>
          </cell>
          <cell r="E1404" t="str">
            <v>      污水处理设施建设和运营</v>
          </cell>
          <cell r="F1404">
            <v>3244</v>
          </cell>
          <cell r="G1404">
            <v>44</v>
          </cell>
          <cell r="H1404">
            <v>3751</v>
          </cell>
        </row>
        <row r="1404">
          <cell r="J1404">
            <v>3951</v>
          </cell>
        </row>
        <row r="1404">
          <cell r="L1404">
            <v>3415</v>
          </cell>
        </row>
        <row r="1405">
          <cell r="D1405">
            <v>2121402</v>
          </cell>
          <cell r="E1405" t="str">
            <v>      代征手续费</v>
          </cell>
          <cell r="F1405">
            <v>0</v>
          </cell>
          <cell r="G1405">
            <v>0</v>
          </cell>
        </row>
        <row r="1405">
          <cell r="L1405">
            <v>0</v>
          </cell>
        </row>
        <row r="1406">
          <cell r="D1406">
            <v>2121499</v>
          </cell>
          <cell r="E1406" t="str">
            <v>      其他污水处理费安排的支出</v>
          </cell>
          <cell r="F1406">
            <v>0</v>
          </cell>
          <cell r="G1406">
            <v>0</v>
          </cell>
        </row>
        <row r="1406">
          <cell r="L1406">
            <v>0</v>
          </cell>
        </row>
        <row r="1407">
          <cell r="D1407">
            <v>21215</v>
          </cell>
          <cell r="E1407" t="str">
            <v>    土地储备专项债券收入安排的支出</v>
          </cell>
          <cell r="F1407">
            <v>0</v>
          </cell>
          <cell r="G1407">
            <v>0</v>
          </cell>
          <cell r="H1407">
            <v>0</v>
          </cell>
          <cell r="I1407">
            <v>0</v>
          </cell>
          <cell r="J1407">
            <v>0</v>
          </cell>
          <cell r="K1407">
            <v>0</v>
          </cell>
          <cell r="L1407">
            <v>0</v>
          </cell>
        </row>
        <row r="1408">
          <cell r="D1408">
            <v>2121501</v>
          </cell>
          <cell r="E1408" t="str">
            <v>      征地和拆迁补偿支出</v>
          </cell>
          <cell r="F1408">
            <v>0</v>
          </cell>
          <cell r="G1408">
            <v>0</v>
          </cell>
        </row>
        <row r="1408">
          <cell r="L1408">
            <v>0</v>
          </cell>
        </row>
        <row r="1409">
          <cell r="D1409">
            <v>2121502</v>
          </cell>
          <cell r="E1409" t="str">
            <v>      土地开发支出</v>
          </cell>
          <cell r="F1409">
            <v>0</v>
          </cell>
          <cell r="G1409">
            <v>0</v>
          </cell>
        </row>
        <row r="1409">
          <cell r="L1409">
            <v>0</v>
          </cell>
        </row>
        <row r="1410">
          <cell r="D1410">
            <v>2121599</v>
          </cell>
          <cell r="E1410" t="str">
            <v>      其他土地储备专项债券收入安排的支出</v>
          </cell>
          <cell r="F1410">
            <v>0</v>
          </cell>
          <cell r="G1410">
            <v>0</v>
          </cell>
        </row>
        <row r="1410">
          <cell r="L1410">
            <v>0</v>
          </cell>
        </row>
        <row r="1411">
          <cell r="D1411">
            <v>21216</v>
          </cell>
          <cell r="E1411" t="str">
            <v>    棚户区改造专项债券收入安排的支出</v>
          </cell>
          <cell r="F1411">
            <v>0</v>
          </cell>
          <cell r="G1411">
            <v>0</v>
          </cell>
          <cell r="H1411">
            <v>0</v>
          </cell>
          <cell r="I1411">
            <v>0</v>
          </cell>
          <cell r="J1411">
            <v>0</v>
          </cell>
          <cell r="K1411">
            <v>0</v>
          </cell>
          <cell r="L1411">
            <v>0</v>
          </cell>
        </row>
        <row r="1412">
          <cell r="D1412">
            <v>2121601</v>
          </cell>
          <cell r="E1412" t="str">
            <v>      征地和拆迁补偿支出</v>
          </cell>
          <cell r="F1412">
            <v>0</v>
          </cell>
          <cell r="G1412">
            <v>0</v>
          </cell>
        </row>
        <row r="1412">
          <cell r="L1412">
            <v>0</v>
          </cell>
        </row>
        <row r="1413">
          <cell r="D1413">
            <v>2121602</v>
          </cell>
          <cell r="E1413" t="str">
            <v>      土地开发支出</v>
          </cell>
          <cell r="F1413">
            <v>0</v>
          </cell>
          <cell r="G1413">
            <v>0</v>
          </cell>
        </row>
        <row r="1413">
          <cell r="L1413">
            <v>0</v>
          </cell>
        </row>
        <row r="1414">
          <cell r="D1414">
            <v>2121699</v>
          </cell>
          <cell r="E1414" t="str">
            <v>      其他棚户区改造专项债券收入安排的支出</v>
          </cell>
          <cell r="F1414">
            <v>0</v>
          </cell>
          <cell r="G1414">
            <v>0</v>
          </cell>
        </row>
        <row r="1414">
          <cell r="L1414">
            <v>0</v>
          </cell>
        </row>
        <row r="1415">
          <cell r="D1415">
            <v>21217</v>
          </cell>
          <cell r="E1415" t="str">
            <v>    城市基础设施配套费对应专项债务收入安排的支出</v>
          </cell>
          <cell r="F1415">
            <v>0</v>
          </cell>
          <cell r="G1415">
            <v>0</v>
          </cell>
          <cell r="H1415">
            <v>0</v>
          </cell>
          <cell r="I1415">
            <v>0</v>
          </cell>
          <cell r="J1415">
            <v>0</v>
          </cell>
          <cell r="K1415">
            <v>0</v>
          </cell>
          <cell r="L1415">
            <v>0</v>
          </cell>
        </row>
        <row r="1416">
          <cell r="D1416">
            <v>2121701</v>
          </cell>
          <cell r="E1416" t="str">
            <v>      城市公共设施</v>
          </cell>
          <cell r="F1416">
            <v>0</v>
          </cell>
          <cell r="G1416">
            <v>0</v>
          </cell>
        </row>
        <row r="1416">
          <cell r="L1416">
            <v>0</v>
          </cell>
        </row>
        <row r="1417">
          <cell r="D1417">
            <v>2121702</v>
          </cell>
          <cell r="E1417" t="str">
            <v>      城市环境卫生</v>
          </cell>
          <cell r="F1417">
            <v>0</v>
          </cell>
          <cell r="G1417">
            <v>0</v>
          </cell>
        </row>
        <row r="1417">
          <cell r="L1417">
            <v>0</v>
          </cell>
        </row>
        <row r="1418">
          <cell r="D1418">
            <v>2121703</v>
          </cell>
          <cell r="E1418" t="str">
            <v>      公有房屋</v>
          </cell>
          <cell r="F1418">
            <v>0</v>
          </cell>
          <cell r="G1418">
            <v>0</v>
          </cell>
        </row>
        <row r="1418">
          <cell r="L1418">
            <v>0</v>
          </cell>
        </row>
        <row r="1419">
          <cell r="D1419">
            <v>2121704</v>
          </cell>
          <cell r="E1419" t="str">
            <v>      城市防洪</v>
          </cell>
          <cell r="F1419">
            <v>0</v>
          </cell>
          <cell r="G1419">
            <v>0</v>
          </cell>
        </row>
        <row r="1419">
          <cell r="L1419">
            <v>0</v>
          </cell>
        </row>
        <row r="1420">
          <cell r="D1420">
            <v>2121799</v>
          </cell>
          <cell r="E1420" t="str">
            <v>      其他城市基础设施配套费对应专项债务收入安排的支出</v>
          </cell>
          <cell r="F1420">
            <v>0</v>
          </cell>
          <cell r="G1420">
            <v>0</v>
          </cell>
        </row>
        <row r="1420">
          <cell r="L1420">
            <v>0</v>
          </cell>
        </row>
        <row r="1421">
          <cell r="D1421">
            <v>21218</v>
          </cell>
          <cell r="E1421" t="str">
            <v>    污水处理费对应专项债务收入安排的支出</v>
          </cell>
          <cell r="F1421">
            <v>0</v>
          </cell>
          <cell r="G1421">
            <v>0</v>
          </cell>
          <cell r="H1421">
            <v>0</v>
          </cell>
          <cell r="I1421">
            <v>0</v>
          </cell>
          <cell r="J1421">
            <v>0</v>
          </cell>
          <cell r="K1421">
            <v>0</v>
          </cell>
          <cell r="L1421">
            <v>0</v>
          </cell>
        </row>
        <row r="1422">
          <cell r="D1422">
            <v>2121801</v>
          </cell>
          <cell r="E1422" t="str">
            <v>      污水处理设施建设和运营</v>
          </cell>
          <cell r="F1422">
            <v>0</v>
          </cell>
          <cell r="G1422">
            <v>0</v>
          </cell>
        </row>
        <row r="1422">
          <cell r="L1422">
            <v>0</v>
          </cell>
        </row>
        <row r="1423">
          <cell r="D1423">
            <v>2121899</v>
          </cell>
          <cell r="E1423" t="str">
            <v>      其他污水处理费对应专项债务收入安排的支出</v>
          </cell>
          <cell r="F1423">
            <v>0</v>
          </cell>
          <cell r="G1423">
            <v>0</v>
          </cell>
        </row>
        <row r="1423">
          <cell r="L1423">
            <v>0</v>
          </cell>
        </row>
        <row r="1424">
          <cell r="D1424">
            <v>21219</v>
          </cell>
          <cell r="E1424" t="str">
            <v>    国有土地使用权出让收入对应专项债务收入安排的支出</v>
          </cell>
          <cell r="F1424">
            <v>0</v>
          </cell>
          <cell r="G1424">
            <v>0</v>
          </cell>
          <cell r="H1424">
            <v>0</v>
          </cell>
          <cell r="I1424">
            <v>0</v>
          </cell>
          <cell r="J1424">
            <v>0</v>
          </cell>
          <cell r="K1424">
            <v>0</v>
          </cell>
          <cell r="L1424">
            <v>0</v>
          </cell>
        </row>
        <row r="1425">
          <cell r="D1425">
            <v>2121901</v>
          </cell>
          <cell r="E1425" t="str">
            <v>      征地和拆迁补偿支出</v>
          </cell>
          <cell r="F1425">
            <v>0</v>
          </cell>
          <cell r="G1425">
            <v>0</v>
          </cell>
        </row>
        <row r="1425">
          <cell r="L1425">
            <v>0</v>
          </cell>
        </row>
        <row r="1426">
          <cell r="D1426">
            <v>2121902</v>
          </cell>
          <cell r="E1426" t="str">
            <v>      土地开发支出</v>
          </cell>
          <cell r="F1426">
            <v>0</v>
          </cell>
          <cell r="G1426">
            <v>0</v>
          </cell>
        </row>
        <row r="1426">
          <cell r="L1426">
            <v>0</v>
          </cell>
        </row>
        <row r="1427">
          <cell r="D1427">
            <v>2121903</v>
          </cell>
          <cell r="E1427" t="str">
            <v>      城市建设支出</v>
          </cell>
          <cell r="F1427">
            <v>0</v>
          </cell>
          <cell r="G1427">
            <v>0</v>
          </cell>
        </row>
        <row r="1427">
          <cell r="L1427">
            <v>0</v>
          </cell>
        </row>
        <row r="1428">
          <cell r="D1428">
            <v>2121904</v>
          </cell>
          <cell r="E1428" t="str">
            <v>      农村基础设施建设支出</v>
          </cell>
          <cell r="F1428">
            <v>0</v>
          </cell>
          <cell r="G1428">
            <v>0</v>
          </cell>
        </row>
        <row r="1428">
          <cell r="L1428">
            <v>0</v>
          </cell>
        </row>
        <row r="1429">
          <cell r="D1429">
            <v>2121905</v>
          </cell>
          <cell r="E1429" t="str">
            <v>      廉租住房支出</v>
          </cell>
          <cell r="F1429">
            <v>0</v>
          </cell>
          <cell r="G1429">
            <v>0</v>
          </cell>
        </row>
        <row r="1429">
          <cell r="L1429">
            <v>0</v>
          </cell>
        </row>
        <row r="1430">
          <cell r="D1430">
            <v>2121906</v>
          </cell>
          <cell r="E1430" t="str">
            <v>      棚户区改造支出</v>
          </cell>
          <cell r="F1430">
            <v>0</v>
          </cell>
          <cell r="G1430">
            <v>0</v>
          </cell>
        </row>
        <row r="1430">
          <cell r="L1430">
            <v>0</v>
          </cell>
        </row>
        <row r="1431">
          <cell r="D1431">
            <v>2121907</v>
          </cell>
          <cell r="E1431" t="str">
            <v>      公共租赁住房支出</v>
          </cell>
          <cell r="F1431">
            <v>0</v>
          </cell>
          <cell r="G1431">
            <v>0</v>
          </cell>
        </row>
        <row r="1431">
          <cell r="L1431">
            <v>0</v>
          </cell>
        </row>
        <row r="1432">
          <cell r="D1432">
            <v>2121999</v>
          </cell>
          <cell r="E1432" t="str">
            <v>      其他国有土地使用权出让收入对应专项债务收入安排的支出</v>
          </cell>
          <cell r="F1432">
            <v>0</v>
          </cell>
          <cell r="G1432">
            <v>0</v>
          </cell>
        </row>
        <row r="1432">
          <cell r="L1432">
            <v>0</v>
          </cell>
        </row>
        <row r="1433">
          <cell r="D1433">
            <v>213</v>
          </cell>
          <cell r="E1433" t="str">
            <v>  农林水支出</v>
          </cell>
          <cell r="F1433">
            <v>1284</v>
          </cell>
          <cell r="G1433">
            <v>0</v>
          </cell>
          <cell r="H1433">
            <v>1300</v>
          </cell>
          <cell r="I1433">
            <v>0</v>
          </cell>
          <cell r="J1433">
            <v>3877</v>
          </cell>
          <cell r="K1433">
            <v>0</v>
          </cell>
          <cell r="L1433">
            <v>1051</v>
          </cell>
        </row>
        <row r="1434">
          <cell r="D1434">
            <v>21366</v>
          </cell>
          <cell r="E1434" t="str">
            <v>    大中型水库库区基金安排的支出</v>
          </cell>
          <cell r="F1434">
            <v>0</v>
          </cell>
          <cell r="G1434">
            <v>0</v>
          </cell>
          <cell r="H1434">
            <v>0</v>
          </cell>
          <cell r="I1434">
            <v>0</v>
          </cell>
          <cell r="J1434">
            <v>0</v>
          </cell>
          <cell r="K1434">
            <v>0</v>
          </cell>
          <cell r="L1434">
            <v>0</v>
          </cell>
        </row>
        <row r="1435">
          <cell r="D1435">
            <v>2136601</v>
          </cell>
          <cell r="E1435" t="str">
            <v>      基础设施建设和经济发展</v>
          </cell>
          <cell r="F1435">
            <v>0</v>
          </cell>
          <cell r="G1435">
            <v>0</v>
          </cell>
        </row>
        <row r="1435">
          <cell r="L1435">
            <v>0</v>
          </cell>
        </row>
        <row r="1436">
          <cell r="D1436">
            <v>2136602</v>
          </cell>
          <cell r="E1436" t="str">
            <v>      解决移民遗留问题</v>
          </cell>
          <cell r="F1436">
            <v>0</v>
          </cell>
          <cell r="G1436">
            <v>0</v>
          </cell>
        </row>
        <row r="1436">
          <cell r="L1436">
            <v>0</v>
          </cell>
        </row>
        <row r="1437">
          <cell r="D1437">
            <v>2136603</v>
          </cell>
          <cell r="E1437" t="str">
            <v>      库区防护工程维护</v>
          </cell>
          <cell r="F1437">
            <v>0</v>
          </cell>
          <cell r="G1437">
            <v>0</v>
          </cell>
        </row>
        <row r="1437">
          <cell r="L1437">
            <v>0</v>
          </cell>
        </row>
        <row r="1438">
          <cell r="D1438">
            <v>2136699</v>
          </cell>
          <cell r="E1438" t="str">
            <v>      其他大中型水库库区基金支出</v>
          </cell>
          <cell r="F1438">
            <v>0</v>
          </cell>
          <cell r="G1438">
            <v>0</v>
          </cell>
        </row>
        <row r="1438">
          <cell r="L1438">
            <v>0</v>
          </cell>
        </row>
        <row r="1439">
          <cell r="D1439">
            <v>21367</v>
          </cell>
          <cell r="E1439" t="str">
            <v>    三峡水库库区基金支出</v>
          </cell>
          <cell r="F1439">
            <v>122</v>
          </cell>
          <cell r="G1439">
            <v>0</v>
          </cell>
          <cell r="H1439">
            <v>451</v>
          </cell>
          <cell r="I1439">
            <v>0</v>
          </cell>
          <cell r="J1439">
            <v>881</v>
          </cell>
          <cell r="K1439">
            <v>0</v>
          </cell>
          <cell r="L1439">
            <v>761</v>
          </cell>
        </row>
        <row r="1440">
          <cell r="D1440">
            <v>2136701</v>
          </cell>
          <cell r="E1440" t="str">
            <v>      基础设施建设和经济发展</v>
          </cell>
          <cell r="F1440">
            <v>122</v>
          </cell>
          <cell r="G1440">
            <v>0</v>
          </cell>
          <cell r="H1440">
            <v>378</v>
          </cell>
        </row>
        <row r="1440">
          <cell r="J1440">
            <v>758</v>
          </cell>
        </row>
        <row r="1440">
          <cell r="L1440">
            <v>646</v>
          </cell>
        </row>
        <row r="1441">
          <cell r="D1441">
            <v>2136702</v>
          </cell>
          <cell r="E1441" t="str">
            <v>      解决移民遗留问题</v>
          </cell>
          <cell r="F1441">
            <v>0</v>
          </cell>
          <cell r="G1441">
            <v>0</v>
          </cell>
          <cell r="H1441">
            <v>23</v>
          </cell>
        </row>
        <row r="1441">
          <cell r="J1441">
            <v>23</v>
          </cell>
        </row>
        <row r="1441">
          <cell r="L1441">
            <v>15</v>
          </cell>
        </row>
        <row r="1442">
          <cell r="D1442">
            <v>2136703</v>
          </cell>
          <cell r="E1442" t="str">
            <v>      库区维护和管理</v>
          </cell>
          <cell r="F1442">
            <v>0</v>
          </cell>
          <cell r="G1442">
            <v>0</v>
          </cell>
        </row>
        <row r="1442">
          <cell r="L1442">
            <v>0</v>
          </cell>
        </row>
        <row r="1443">
          <cell r="D1443">
            <v>2136799</v>
          </cell>
          <cell r="E1443" t="str">
            <v>      其他三峡水库库区基金支出</v>
          </cell>
          <cell r="F1443">
            <v>0</v>
          </cell>
          <cell r="G1443">
            <v>0</v>
          </cell>
          <cell r="H1443">
            <v>50</v>
          </cell>
        </row>
        <row r="1443">
          <cell r="J1443">
            <v>100</v>
          </cell>
        </row>
        <row r="1443">
          <cell r="L1443">
            <v>100</v>
          </cell>
        </row>
        <row r="1444">
          <cell r="D1444">
            <v>21369</v>
          </cell>
          <cell r="E1444" t="str">
            <v>    国家重大水利工程建设基金安排的支出</v>
          </cell>
          <cell r="F1444">
            <v>1162</v>
          </cell>
          <cell r="G1444">
            <v>0</v>
          </cell>
          <cell r="H1444">
            <v>849</v>
          </cell>
          <cell r="I1444">
            <v>0</v>
          </cell>
          <cell r="J1444">
            <v>2996</v>
          </cell>
          <cell r="K1444">
            <v>0</v>
          </cell>
          <cell r="L1444">
            <v>290</v>
          </cell>
        </row>
        <row r="1445">
          <cell r="D1445">
            <v>2136901</v>
          </cell>
          <cell r="E1445" t="str">
            <v>      南水北调工程建设</v>
          </cell>
          <cell r="F1445">
            <v>0</v>
          </cell>
          <cell r="G1445">
            <v>0</v>
          </cell>
        </row>
        <row r="1445">
          <cell r="L1445">
            <v>0</v>
          </cell>
        </row>
        <row r="1446">
          <cell r="D1446">
            <v>2136902</v>
          </cell>
          <cell r="E1446" t="str">
            <v>      三峡后续工作</v>
          </cell>
          <cell r="F1446">
            <v>1162</v>
          </cell>
          <cell r="G1446">
            <v>0</v>
          </cell>
          <cell r="H1446">
            <v>849</v>
          </cell>
        </row>
        <row r="1446">
          <cell r="J1446">
            <v>2996</v>
          </cell>
        </row>
        <row r="1446">
          <cell r="L1446">
            <v>290</v>
          </cell>
        </row>
        <row r="1447">
          <cell r="D1447">
            <v>2136903</v>
          </cell>
          <cell r="E1447" t="str">
            <v>      地方重大水利工程建设</v>
          </cell>
          <cell r="F1447">
            <v>0</v>
          </cell>
          <cell r="G1447">
            <v>0</v>
          </cell>
        </row>
        <row r="1447">
          <cell r="L1447">
            <v>0</v>
          </cell>
        </row>
        <row r="1448">
          <cell r="D1448">
            <v>2136999</v>
          </cell>
          <cell r="E1448" t="str">
            <v>      其他重大水利工程建设基金支出</v>
          </cell>
          <cell r="F1448">
            <v>0</v>
          </cell>
          <cell r="G1448">
            <v>0</v>
          </cell>
        </row>
        <row r="1448">
          <cell r="L1448">
            <v>0</v>
          </cell>
        </row>
        <row r="1449">
          <cell r="D1449">
            <v>21370</v>
          </cell>
          <cell r="E1449" t="str">
            <v>    大中型水库库区基金对应专项债务收入安排的支出</v>
          </cell>
          <cell r="F1449">
            <v>0</v>
          </cell>
          <cell r="G1449">
            <v>0</v>
          </cell>
          <cell r="H1449">
            <v>0</v>
          </cell>
          <cell r="I1449">
            <v>0</v>
          </cell>
          <cell r="J1449">
            <v>0</v>
          </cell>
          <cell r="K1449">
            <v>0</v>
          </cell>
          <cell r="L1449">
            <v>0</v>
          </cell>
        </row>
        <row r="1450">
          <cell r="D1450">
            <v>2137001</v>
          </cell>
          <cell r="E1450" t="str">
            <v>      基础设施建设和经济发展</v>
          </cell>
          <cell r="F1450">
            <v>0</v>
          </cell>
          <cell r="G1450">
            <v>0</v>
          </cell>
        </row>
        <row r="1450">
          <cell r="L1450">
            <v>0</v>
          </cell>
        </row>
        <row r="1451">
          <cell r="D1451">
            <v>2137099</v>
          </cell>
          <cell r="E1451" t="str">
            <v>      其他大中型水库库区基金对应专项债务收入支出</v>
          </cell>
          <cell r="F1451">
            <v>0</v>
          </cell>
          <cell r="G1451">
            <v>0</v>
          </cell>
        </row>
        <row r="1451">
          <cell r="L1451">
            <v>0</v>
          </cell>
        </row>
        <row r="1452">
          <cell r="D1452">
            <v>21371</v>
          </cell>
          <cell r="E1452" t="str">
            <v>    国家重大水利工程建设基金对应专项债务收入安排的支出</v>
          </cell>
          <cell r="F1452">
            <v>0</v>
          </cell>
          <cell r="G1452">
            <v>0</v>
          </cell>
          <cell r="H1452">
            <v>0</v>
          </cell>
          <cell r="I1452">
            <v>0</v>
          </cell>
          <cell r="J1452">
            <v>0</v>
          </cell>
          <cell r="K1452">
            <v>0</v>
          </cell>
          <cell r="L1452">
            <v>0</v>
          </cell>
        </row>
        <row r="1453">
          <cell r="D1453">
            <v>2137101</v>
          </cell>
          <cell r="E1453" t="str">
            <v>      南水北调工程建设</v>
          </cell>
          <cell r="F1453">
            <v>0</v>
          </cell>
          <cell r="G1453">
            <v>0</v>
          </cell>
        </row>
        <row r="1453">
          <cell r="L1453">
            <v>0</v>
          </cell>
        </row>
        <row r="1454">
          <cell r="D1454">
            <v>2137102</v>
          </cell>
          <cell r="E1454" t="str">
            <v>      三峡工程后续工作</v>
          </cell>
          <cell r="F1454">
            <v>0</v>
          </cell>
          <cell r="G1454">
            <v>0</v>
          </cell>
        </row>
        <row r="1454">
          <cell r="L1454">
            <v>0</v>
          </cell>
        </row>
        <row r="1455">
          <cell r="D1455">
            <v>2137103</v>
          </cell>
          <cell r="E1455" t="str">
            <v>      地方重大水利工程建设</v>
          </cell>
          <cell r="F1455">
            <v>0</v>
          </cell>
          <cell r="G1455">
            <v>0</v>
          </cell>
        </row>
        <row r="1455">
          <cell r="L1455">
            <v>0</v>
          </cell>
        </row>
        <row r="1456">
          <cell r="D1456">
            <v>2137199</v>
          </cell>
          <cell r="E1456" t="str">
            <v>      其他重大水利工程建设基金对应专项债务收入支出</v>
          </cell>
          <cell r="F1456">
            <v>0</v>
          </cell>
          <cell r="G1456">
            <v>0</v>
          </cell>
        </row>
        <row r="1456">
          <cell r="L1456">
            <v>0</v>
          </cell>
        </row>
        <row r="1457">
          <cell r="D1457">
            <v>214</v>
          </cell>
          <cell r="E1457" t="str">
            <v>  交通运输支出</v>
          </cell>
          <cell r="F1457">
            <v>0</v>
          </cell>
          <cell r="G1457">
            <v>0</v>
          </cell>
          <cell r="H1457">
            <v>0</v>
          </cell>
          <cell r="I1457">
            <v>0</v>
          </cell>
          <cell r="J1457">
            <v>0</v>
          </cell>
          <cell r="K1457">
            <v>0</v>
          </cell>
          <cell r="L1457">
            <v>0</v>
          </cell>
        </row>
        <row r="1458">
          <cell r="D1458">
            <v>21460</v>
          </cell>
          <cell r="E1458" t="str">
            <v>    海南省高等级公路车辆通行附加费安排的支出</v>
          </cell>
          <cell r="F1458">
            <v>0</v>
          </cell>
          <cell r="G1458">
            <v>0</v>
          </cell>
          <cell r="H1458">
            <v>0</v>
          </cell>
          <cell r="I1458">
            <v>0</v>
          </cell>
          <cell r="J1458">
            <v>0</v>
          </cell>
          <cell r="K1458">
            <v>0</v>
          </cell>
          <cell r="L1458">
            <v>0</v>
          </cell>
        </row>
        <row r="1459">
          <cell r="D1459">
            <v>2146001</v>
          </cell>
          <cell r="E1459" t="str">
            <v>      公路建设</v>
          </cell>
          <cell r="F1459">
            <v>0</v>
          </cell>
          <cell r="G1459">
            <v>0</v>
          </cell>
        </row>
        <row r="1459">
          <cell r="L1459">
            <v>0</v>
          </cell>
        </row>
        <row r="1460">
          <cell r="D1460">
            <v>2146002</v>
          </cell>
          <cell r="E1460" t="str">
            <v>      公路养护</v>
          </cell>
          <cell r="F1460">
            <v>0</v>
          </cell>
          <cell r="G1460">
            <v>0</v>
          </cell>
        </row>
        <row r="1460">
          <cell r="L1460">
            <v>0</v>
          </cell>
        </row>
        <row r="1461">
          <cell r="D1461">
            <v>2146003</v>
          </cell>
          <cell r="E1461" t="str">
            <v>      公路还贷</v>
          </cell>
          <cell r="F1461">
            <v>0</v>
          </cell>
          <cell r="G1461">
            <v>0</v>
          </cell>
        </row>
        <row r="1461">
          <cell r="L1461">
            <v>0</v>
          </cell>
        </row>
        <row r="1462">
          <cell r="D1462">
            <v>2146099</v>
          </cell>
          <cell r="E1462" t="str">
            <v>      其他海南省高等级公路车辆通行附加费安排的支出</v>
          </cell>
          <cell r="F1462">
            <v>0</v>
          </cell>
          <cell r="G1462">
            <v>0</v>
          </cell>
        </row>
        <row r="1462">
          <cell r="L1462">
            <v>0</v>
          </cell>
        </row>
        <row r="1463">
          <cell r="D1463">
            <v>21462</v>
          </cell>
          <cell r="E1463" t="str">
            <v>    车辆通行费安排的支出</v>
          </cell>
          <cell r="F1463">
            <v>0</v>
          </cell>
          <cell r="G1463">
            <v>0</v>
          </cell>
          <cell r="H1463">
            <v>0</v>
          </cell>
          <cell r="I1463">
            <v>0</v>
          </cell>
          <cell r="J1463">
            <v>0</v>
          </cell>
          <cell r="K1463">
            <v>0</v>
          </cell>
          <cell r="L1463">
            <v>0</v>
          </cell>
        </row>
        <row r="1464">
          <cell r="D1464">
            <v>2146201</v>
          </cell>
          <cell r="E1464" t="str">
            <v>      公路还贷</v>
          </cell>
          <cell r="F1464">
            <v>0</v>
          </cell>
          <cell r="G1464">
            <v>0</v>
          </cell>
        </row>
        <row r="1464">
          <cell r="L1464">
            <v>0</v>
          </cell>
        </row>
        <row r="1465">
          <cell r="D1465">
            <v>2146202</v>
          </cell>
          <cell r="E1465" t="str">
            <v>      政府还贷公路养护</v>
          </cell>
          <cell r="F1465">
            <v>0</v>
          </cell>
          <cell r="G1465">
            <v>0</v>
          </cell>
        </row>
        <row r="1465">
          <cell r="L1465">
            <v>0</v>
          </cell>
        </row>
        <row r="1466">
          <cell r="D1466">
            <v>2146203</v>
          </cell>
          <cell r="E1466" t="str">
            <v>      政府还贷公路管理</v>
          </cell>
          <cell r="F1466">
            <v>0</v>
          </cell>
          <cell r="G1466">
            <v>0</v>
          </cell>
        </row>
        <row r="1466">
          <cell r="L1466">
            <v>0</v>
          </cell>
        </row>
        <row r="1467">
          <cell r="D1467">
            <v>2146299</v>
          </cell>
          <cell r="E1467" t="str">
            <v>      其他车辆通行费安排的支出</v>
          </cell>
          <cell r="F1467">
            <v>0</v>
          </cell>
          <cell r="G1467">
            <v>0</v>
          </cell>
        </row>
        <row r="1467">
          <cell r="L1467">
            <v>0</v>
          </cell>
        </row>
        <row r="1468">
          <cell r="D1468">
            <v>21463</v>
          </cell>
          <cell r="E1468" t="str">
            <v>    港口建设费安排的支出</v>
          </cell>
          <cell r="F1468">
            <v>0</v>
          </cell>
          <cell r="G1468">
            <v>0</v>
          </cell>
          <cell r="H1468">
            <v>0</v>
          </cell>
          <cell r="I1468">
            <v>0</v>
          </cell>
          <cell r="J1468">
            <v>0</v>
          </cell>
          <cell r="K1468">
            <v>0</v>
          </cell>
          <cell r="L1468">
            <v>0</v>
          </cell>
        </row>
        <row r="1469">
          <cell r="D1469">
            <v>2146301</v>
          </cell>
          <cell r="E1469" t="str">
            <v>      港口设施</v>
          </cell>
          <cell r="F1469">
            <v>0</v>
          </cell>
          <cell r="G1469">
            <v>0</v>
          </cell>
        </row>
        <row r="1469">
          <cell r="L1469">
            <v>0</v>
          </cell>
        </row>
        <row r="1470">
          <cell r="D1470">
            <v>2146302</v>
          </cell>
          <cell r="E1470" t="str">
            <v>      航道建设和维护</v>
          </cell>
          <cell r="F1470">
            <v>0</v>
          </cell>
          <cell r="G1470">
            <v>0</v>
          </cell>
        </row>
        <row r="1470">
          <cell r="L1470">
            <v>0</v>
          </cell>
        </row>
        <row r="1471">
          <cell r="D1471">
            <v>2146303</v>
          </cell>
          <cell r="E1471" t="str">
            <v>      航运保障系统建设</v>
          </cell>
          <cell r="F1471">
            <v>0</v>
          </cell>
          <cell r="G1471">
            <v>0</v>
          </cell>
        </row>
        <row r="1471">
          <cell r="L1471">
            <v>0</v>
          </cell>
        </row>
        <row r="1472">
          <cell r="D1472">
            <v>2146399</v>
          </cell>
          <cell r="E1472" t="str">
            <v>      其他港口建设费安排的支出</v>
          </cell>
          <cell r="F1472">
            <v>0</v>
          </cell>
          <cell r="G1472">
            <v>0</v>
          </cell>
        </row>
        <row r="1472">
          <cell r="L1472">
            <v>0</v>
          </cell>
        </row>
        <row r="1473">
          <cell r="D1473">
            <v>21464</v>
          </cell>
          <cell r="E1473" t="str">
            <v>    铁路建设基金支出</v>
          </cell>
          <cell r="F1473">
            <v>0</v>
          </cell>
          <cell r="G1473">
            <v>0</v>
          </cell>
          <cell r="H1473">
            <v>0</v>
          </cell>
          <cell r="I1473">
            <v>0</v>
          </cell>
          <cell r="J1473">
            <v>0</v>
          </cell>
          <cell r="K1473">
            <v>0</v>
          </cell>
          <cell r="L1473">
            <v>0</v>
          </cell>
        </row>
        <row r="1474">
          <cell r="D1474">
            <v>2146401</v>
          </cell>
          <cell r="E1474" t="str">
            <v>      铁路建设投资</v>
          </cell>
          <cell r="F1474">
            <v>0</v>
          </cell>
          <cell r="G1474">
            <v>0</v>
          </cell>
        </row>
        <row r="1474">
          <cell r="L1474">
            <v>0</v>
          </cell>
        </row>
        <row r="1475">
          <cell r="D1475">
            <v>2146402</v>
          </cell>
          <cell r="E1475" t="str">
            <v>      购置铁路机车车辆</v>
          </cell>
          <cell r="F1475">
            <v>0</v>
          </cell>
          <cell r="G1475">
            <v>0</v>
          </cell>
        </row>
        <row r="1475">
          <cell r="L1475">
            <v>0</v>
          </cell>
        </row>
        <row r="1476">
          <cell r="D1476">
            <v>2146403</v>
          </cell>
          <cell r="E1476" t="str">
            <v>      铁路还贷</v>
          </cell>
          <cell r="F1476">
            <v>0</v>
          </cell>
          <cell r="G1476">
            <v>0</v>
          </cell>
        </row>
        <row r="1476">
          <cell r="L1476">
            <v>0</v>
          </cell>
        </row>
        <row r="1477">
          <cell r="D1477">
            <v>2146404</v>
          </cell>
          <cell r="E1477" t="str">
            <v>      建设项目铺底资金</v>
          </cell>
          <cell r="F1477">
            <v>0</v>
          </cell>
          <cell r="G1477">
            <v>0</v>
          </cell>
        </row>
        <row r="1477">
          <cell r="L1477">
            <v>0</v>
          </cell>
        </row>
        <row r="1478">
          <cell r="D1478">
            <v>2146405</v>
          </cell>
          <cell r="E1478" t="str">
            <v>      勘测设计</v>
          </cell>
          <cell r="F1478">
            <v>0</v>
          </cell>
          <cell r="G1478">
            <v>0</v>
          </cell>
        </row>
        <row r="1478">
          <cell r="L1478">
            <v>0</v>
          </cell>
        </row>
        <row r="1479">
          <cell r="D1479">
            <v>2146406</v>
          </cell>
          <cell r="E1479" t="str">
            <v>      注册资本金</v>
          </cell>
          <cell r="F1479">
            <v>0</v>
          </cell>
          <cell r="G1479">
            <v>0</v>
          </cell>
        </row>
        <row r="1479">
          <cell r="L1479">
            <v>0</v>
          </cell>
        </row>
        <row r="1480">
          <cell r="D1480">
            <v>2146407</v>
          </cell>
          <cell r="E1480" t="str">
            <v>      周转资金</v>
          </cell>
          <cell r="F1480">
            <v>0</v>
          </cell>
          <cell r="G1480">
            <v>0</v>
          </cell>
        </row>
        <row r="1480">
          <cell r="L1480">
            <v>0</v>
          </cell>
        </row>
        <row r="1481">
          <cell r="D1481">
            <v>2146499</v>
          </cell>
          <cell r="E1481" t="str">
            <v>      其他铁路建设基金支出</v>
          </cell>
          <cell r="F1481">
            <v>0</v>
          </cell>
          <cell r="G1481">
            <v>0</v>
          </cell>
        </row>
        <row r="1481">
          <cell r="L1481">
            <v>0</v>
          </cell>
        </row>
        <row r="1482">
          <cell r="D1482">
            <v>21468</v>
          </cell>
          <cell r="E1482" t="str">
            <v>    船舶油污损害赔偿基金支出</v>
          </cell>
          <cell r="F1482">
            <v>0</v>
          </cell>
          <cell r="G1482">
            <v>0</v>
          </cell>
          <cell r="H1482">
            <v>0</v>
          </cell>
          <cell r="I1482">
            <v>0</v>
          </cell>
          <cell r="J1482">
            <v>0</v>
          </cell>
          <cell r="K1482">
            <v>0</v>
          </cell>
          <cell r="L1482">
            <v>0</v>
          </cell>
        </row>
        <row r="1483">
          <cell r="D1483">
            <v>2146801</v>
          </cell>
          <cell r="E1483" t="str">
            <v>      应急处置费用</v>
          </cell>
          <cell r="F1483">
            <v>0</v>
          </cell>
          <cell r="G1483">
            <v>0</v>
          </cell>
        </row>
        <row r="1483">
          <cell r="L1483">
            <v>0</v>
          </cell>
        </row>
        <row r="1484">
          <cell r="D1484">
            <v>2146802</v>
          </cell>
          <cell r="E1484" t="str">
            <v>      控制清除污染</v>
          </cell>
          <cell r="F1484">
            <v>0</v>
          </cell>
          <cell r="G1484">
            <v>0</v>
          </cell>
        </row>
        <row r="1484">
          <cell r="L1484">
            <v>0</v>
          </cell>
        </row>
        <row r="1485">
          <cell r="D1485">
            <v>2146803</v>
          </cell>
          <cell r="E1485" t="str">
            <v>      损失补偿</v>
          </cell>
          <cell r="F1485">
            <v>0</v>
          </cell>
          <cell r="G1485">
            <v>0</v>
          </cell>
        </row>
        <row r="1485">
          <cell r="L1485">
            <v>0</v>
          </cell>
        </row>
        <row r="1486">
          <cell r="D1486">
            <v>2146804</v>
          </cell>
          <cell r="E1486" t="str">
            <v>      生态恢复</v>
          </cell>
          <cell r="F1486">
            <v>0</v>
          </cell>
          <cell r="G1486">
            <v>0</v>
          </cell>
        </row>
        <row r="1486">
          <cell r="L1486">
            <v>0</v>
          </cell>
        </row>
        <row r="1487">
          <cell r="D1487">
            <v>2146805</v>
          </cell>
          <cell r="E1487" t="str">
            <v>      监视监测</v>
          </cell>
          <cell r="F1487">
            <v>0</v>
          </cell>
          <cell r="G1487">
            <v>0</v>
          </cell>
        </row>
        <row r="1487">
          <cell r="L1487">
            <v>0</v>
          </cell>
        </row>
        <row r="1488">
          <cell r="D1488">
            <v>2146899</v>
          </cell>
          <cell r="E1488" t="str">
            <v>      其他船舶油污损害赔偿基金支出</v>
          </cell>
          <cell r="F1488">
            <v>0</v>
          </cell>
          <cell r="G1488">
            <v>0</v>
          </cell>
        </row>
        <row r="1488">
          <cell r="L1488">
            <v>0</v>
          </cell>
        </row>
        <row r="1489">
          <cell r="D1489">
            <v>21469</v>
          </cell>
          <cell r="E1489" t="str">
            <v>    民航发展基金支出</v>
          </cell>
          <cell r="F1489">
            <v>0</v>
          </cell>
          <cell r="G1489">
            <v>0</v>
          </cell>
          <cell r="H1489">
            <v>0</v>
          </cell>
          <cell r="I1489">
            <v>0</v>
          </cell>
          <cell r="J1489">
            <v>0</v>
          </cell>
          <cell r="K1489">
            <v>0</v>
          </cell>
          <cell r="L1489">
            <v>0</v>
          </cell>
        </row>
        <row r="1490">
          <cell r="D1490">
            <v>2146901</v>
          </cell>
          <cell r="E1490" t="str">
            <v>      民航机场建设</v>
          </cell>
          <cell r="F1490">
            <v>0</v>
          </cell>
          <cell r="G1490">
            <v>0</v>
          </cell>
        </row>
        <row r="1490">
          <cell r="L1490">
            <v>0</v>
          </cell>
        </row>
        <row r="1491">
          <cell r="D1491">
            <v>2146902</v>
          </cell>
          <cell r="E1491" t="str">
            <v>      空管系统建设</v>
          </cell>
          <cell r="F1491">
            <v>0</v>
          </cell>
          <cell r="G1491">
            <v>0</v>
          </cell>
        </row>
        <row r="1491">
          <cell r="L1491">
            <v>0</v>
          </cell>
        </row>
        <row r="1492">
          <cell r="D1492">
            <v>2146903</v>
          </cell>
          <cell r="E1492" t="str">
            <v>      民航安全</v>
          </cell>
          <cell r="F1492">
            <v>0</v>
          </cell>
          <cell r="G1492">
            <v>0</v>
          </cell>
        </row>
        <row r="1492">
          <cell r="L1492">
            <v>0</v>
          </cell>
        </row>
        <row r="1493">
          <cell r="D1493">
            <v>2146904</v>
          </cell>
          <cell r="E1493" t="str">
            <v>      航线和机场补贴</v>
          </cell>
          <cell r="F1493">
            <v>0</v>
          </cell>
          <cell r="G1493">
            <v>0</v>
          </cell>
        </row>
        <row r="1493">
          <cell r="L1493">
            <v>0</v>
          </cell>
        </row>
        <row r="1494">
          <cell r="D1494">
            <v>2146906</v>
          </cell>
          <cell r="E1494" t="str">
            <v>      民航节能减排</v>
          </cell>
          <cell r="F1494">
            <v>0</v>
          </cell>
          <cell r="G1494">
            <v>0</v>
          </cell>
        </row>
        <row r="1494">
          <cell r="L1494">
            <v>0</v>
          </cell>
        </row>
        <row r="1495">
          <cell r="D1495">
            <v>2146907</v>
          </cell>
          <cell r="E1495" t="str">
            <v>      通用航空发展</v>
          </cell>
          <cell r="F1495">
            <v>0</v>
          </cell>
          <cell r="G1495">
            <v>0</v>
          </cell>
        </row>
        <row r="1495">
          <cell r="L1495">
            <v>0</v>
          </cell>
        </row>
        <row r="1496">
          <cell r="D1496">
            <v>2146908</v>
          </cell>
          <cell r="E1496" t="str">
            <v>      征管经费</v>
          </cell>
          <cell r="F1496">
            <v>0</v>
          </cell>
          <cell r="G1496">
            <v>0</v>
          </cell>
        </row>
        <row r="1496">
          <cell r="L1496">
            <v>0</v>
          </cell>
        </row>
        <row r="1497">
          <cell r="D1497">
            <v>2146999</v>
          </cell>
          <cell r="E1497" t="str">
            <v>      其他民航发展基金支出</v>
          </cell>
          <cell r="F1497">
            <v>0</v>
          </cell>
          <cell r="G1497">
            <v>0</v>
          </cell>
        </row>
        <row r="1497">
          <cell r="L1497">
            <v>0</v>
          </cell>
        </row>
        <row r="1498">
          <cell r="D1498">
            <v>21470</v>
          </cell>
          <cell r="E1498" t="str">
            <v>    海南省高等级公路车辆通行附加费对应专项债务收入安排的支出</v>
          </cell>
          <cell r="F1498">
            <v>0</v>
          </cell>
          <cell r="G1498">
            <v>0</v>
          </cell>
          <cell r="H1498">
            <v>0</v>
          </cell>
          <cell r="I1498">
            <v>0</v>
          </cell>
          <cell r="J1498">
            <v>0</v>
          </cell>
          <cell r="K1498">
            <v>0</v>
          </cell>
          <cell r="L1498">
            <v>0</v>
          </cell>
        </row>
        <row r="1499">
          <cell r="D1499">
            <v>2147001</v>
          </cell>
          <cell r="E1499" t="str">
            <v>      公路建设</v>
          </cell>
          <cell r="F1499">
            <v>0</v>
          </cell>
          <cell r="G1499">
            <v>0</v>
          </cell>
        </row>
        <row r="1499">
          <cell r="L1499">
            <v>0</v>
          </cell>
        </row>
        <row r="1500">
          <cell r="D1500">
            <v>2147099</v>
          </cell>
          <cell r="E1500" t="str">
            <v>      其他海南省高等级公路车辆通行附加费对应专项债务收入安排的支出</v>
          </cell>
          <cell r="F1500">
            <v>0</v>
          </cell>
          <cell r="G1500">
            <v>0</v>
          </cell>
        </row>
        <row r="1500">
          <cell r="L1500">
            <v>0</v>
          </cell>
        </row>
        <row r="1501">
          <cell r="D1501">
            <v>21471</v>
          </cell>
          <cell r="E1501" t="str">
            <v>    政府收费公路专项债券收入安排的支出</v>
          </cell>
          <cell r="F1501">
            <v>0</v>
          </cell>
          <cell r="G1501">
            <v>0</v>
          </cell>
          <cell r="H1501">
            <v>0</v>
          </cell>
          <cell r="I1501">
            <v>0</v>
          </cell>
          <cell r="J1501">
            <v>0</v>
          </cell>
          <cell r="K1501">
            <v>0</v>
          </cell>
          <cell r="L1501">
            <v>0</v>
          </cell>
        </row>
        <row r="1502">
          <cell r="D1502">
            <v>2147101</v>
          </cell>
          <cell r="E1502" t="str">
            <v>      公路建设</v>
          </cell>
          <cell r="F1502">
            <v>0</v>
          </cell>
          <cell r="G1502">
            <v>0</v>
          </cell>
        </row>
        <row r="1502">
          <cell r="L1502">
            <v>0</v>
          </cell>
        </row>
        <row r="1503">
          <cell r="D1503">
            <v>2147199</v>
          </cell>
          <cell r="E1503" t="str">
            <v>      其他政府收费公路专项债券收入安排的支出</v>
          </cell>
          <cell r="F1503">
            <v>0</v>
          </cell>
          <cell r="G1503">
            <v>0</v>
          </cell>
        </row>
        <row r="1503">
          <cell r="L1503">
            <v>0</v>
          </cell>
        </row>
        <row r="1504">
          <cell r="D1504">
            <v>21472</v>
          </cell>
          <cell r="E1504" t="str">
            <v>    车辆通行费对应专项债务收入安排的支出</v>
          </cell>
          <cell r="F1504">
            <v>0</v>
          </cell>
          <cell r="G1504">
            <v>0</v>
          </cell>
        </row>
        <row r="1505">
          <cell r="D1505">
            <v>21473</v>
          </cell>
          <cell r="E1505" t="str">
            <v>    港口建设费对应专项债务收入安排的支出</v>
          </cell>
          <cell r="F1505">
            <v>0</v>
          </cell>
          <cell r="G1505">
            <v>0</v>
          </cell>
          <cell r="H1505">
            <v>0</v>
          </cell>
          <cell r="I1505">
            <v>0</v>
          </cell>
          <cell r="J1505">
            <v>0</v>
          </cell>
          <cell r="K1505">
            <v>0</v>
          </cell>
          <cell r="L1505">
            <v>0</v>
          </cell>
        </row>
        <row r="1506">
          <cell r="D1506">
            <v>2147301</v>
          </cell>
          <cell r="E1506" t="str">
            <v>      港口设施</v>
          </cell>
          <cell r="F1506">
            <v>0</v>
          </cell>
          <cell r="G1506">
            <v>0</v>
          </cell>
        </row>
        <row r="1506">
          <cell r="L1506">
            <v>0</v>
          </cell>
        </row>
        <row r="1507">
          <cell r="D1507">
            <v>2147303</v>
          </cell>
          <cell r="E1507" t="str">
            <v>      航运保障系统建设</v>
          </cell>
          <cell r="F1507">
            <v>0</v>
          </cell>
          <cell r="G1507">
            <v>0</v>
          </cell>
        </row>
        <row r="1507">
          <cell r="L1507">
            <v>0</v>
          </cell>
        </row>
        <row r="1508">
          <cell r="D1508">
            <v>2147399</v>
          </cell>
          <cell r="E1508" t="str">
            <v>      其他港口建设费对应专项债务收入安排的支出</v>
          </cell>
          <cell r="F1508">
            <v>0</v>
          </cell>
          <cell r="G1508">
            <v>0</v>
          </cell>
        </row>
        <row r="1508">
          <cell r="L1508">
            <v>0</v>
          </cell>
        </row>
        <row r="1509">
          <cell r="D1509">
            <v>215</v>
          </cell>
          <cell r="E1509" t="str">
            <v>  资源勘探工业信息等支出</v>
          </cell>
          <cell r="F1509">
            <v>0</v>
          </cell>
          <cell r="G1509">
            <v>0</v>
          </cell>
          <cell r="H1509">
            <v>0</v>
          </cell>
          <cell r="I1509">
            <v>0</v>
          </cell>
          <cell r="J1509">
            <v>0</v>
          </cell>
          <cell r="K1509">
            <v>0</v>
          </cell>
          <cell r="L1509">
            <v>0</v>
          </cell>
        </row>
        <row r="1510">
          <cell r="D1510">
            <v>21562</v>
          </cell>
          <cell r="E1510" t="str">
            <v>    农网还贷资金支出</v>
          </cell>
          <cell r="F1510">
            <v>0</v>
          </cell>
          <cell r="G1510">
            <v>0</v>
          </cell>
          <cell r="H1510">
            <v>0</v>
          </cell>
          <cell r="I1510">
            <v>0</v>
          </cell>
          <cell r="J1510">
            <v>0</v>
          </cell>
          <cell r="K1510">
            <v>0</v>
          </cell>
          <cell r="L1510">
            <v>0</v>
          </cell>
        </row>
        <row r="1511">
          <cell r="D1511">
            <v>2156201</v>
          </cell>
          <cell r="E1511" t="str">
            <v>      中央农网还贷资金支出</v>
          </cell>
          <cell r="F1511">
            <v>0</v>
          </cell>
          <cell r="G1511">
            <v>0</v>
          </cell>
        </row>
        <row r="1511">
          <cell r="L1511">
            <v>0</v>
          </cell>
        </row>
        <row r="1512">
          <cell r="D1512">
            <v>2156202</v>
          </cell>
          <cell r="E1512" t="str">
            <v>      地方农网还贷资金支出</v>
          </cell>
          <cell r="F1512">
            <v>0</v>
          </cell>
          <cell r="G1512">
            <v>0</v>
          </cell>
        </row>
        <row r="1512">
          <cell r="L1512">
            <v>0</v>
          </cell>
        </row>
        <row r="1513">
          <cell r="D1513">
            <v>2156299</v>
          </cell>
          <cell r="E1513" t="str">
            <v>      其他农网还贷资金支出</v>
          </cell>
          <cell r="F1513">
            <v>0</v>
          </cell>
          <cell r="G1513">
            <v>0</v>
          </cell>
        </row>
        <row r="1513">
          <cell r="L1513">
            <v>0</v>
          </cell>
        </row>
        <row r="1514">
          <cell r="D1514">
            <v>217</v>
          </cell>
          <cell r="E1514" t="str">
            <v>  金融支出</v>
          </cell>
          <cell r="F1514">
            <v>0</v>
          </cell>
          <cell r="G1514">
            <v>0</v>
          </cell>
          <cell r="H1514">
            <v>0</v>
          </cell>
          <cell r="I1514">
            <v>0</v>
          </cell>
          <cell r="J1514">
            <v>0</v>
          </cell>
          <cell r="K1514">
            <v>0</v>
          </cell>
          <cell r="L1514">
            <v>0</v>
          </cell>
        </row>
        <row r="1515">
          <cell r="D1515">
            <v>2170402</v>
          </cell>
          <cell r="E1515" t="str">
            <v>      中央特别国债经营基金支出</v>
          </cell>
          <cell r="F1515">
            <v>0</v>
          </cell>
          <cell r="G1515">
            <v>0</v>
          </cell>
        </row>
        <row r="1515">
          <cell r="L1515">
            <v>0</v>
          </cell>
        </row>
        <row r="1516">
          <cell r="D1516">
            <v>2170403</v>
          </cell>
          <cell r="E1516" t="str">
            <v>      中央特别国债经营基金财务支出</v>
          </cell>
          <cell r="F1516">
            <v>0</v>
          </cell>
          <cell r="G1516">
            <v>0</v>
          </cell>
        </row>
        <row r="1516">
          <cell r="L1516">
            <v>0</v>
          </cell>
        </row>
        <row r="1517">
          <cell r="D1517">
            <v>229</v>
          </cell>
          <cell r="E1517" t="str">
            <v>  其他支出</v>
          </cell>
          <cell r="F1517">
            <v>170754</v>
          </cell>
          <cell r="G1517">
            <v>33</v>
          </cell>
          <cell r="H1517">
            <v>82245</v>
          </cell>
          <cell r="I1517">
            <v>63</v>
          </cell>
          <cell r="J1517">
            <v>122160</v>
          </cell>
          <cell r="K1517">
            <v>247</v>
          </cell>
          <cell r="L1517">
            <v>120764</v>
          </cell>
        </row>
        <row r="1518">
          <cell r="D1518">
            <v>22904</v>
          </cell>
          <cell r="E1518" t="str">
            <v>    其他政府性基金及对应专项债务收入安排的支出</v>
          </cell>
          <cell r="F1518">
            <v>170000</v>
          </cell>
          <cell r="G1518">
            <v>0</v>
          </cell>
          <cell r="H1518">
            <v>80000</v>
          </cell>
          <cell r="I1518">
            <v>0</v>
          </cell>
          <cell r="J1518">
            <v>120000</v>
          </cell>
          <cell r="K1518">
            <v>0</v>
          </cell>
          <cell r="L1518">
            <v>120000</v>
          </cell>
        </row>
        <row r="1519">
          <cell r="D1519">
            <v>2290401</v>
          </cell>
          <cell r="E1519" t="str">
            <v>      其他政府性基金安排的支出</v>
          </cell>
          <cell r="F1519">
            <v>0</v>
          </cell>
          <cell r="G1519">
            <v>0</v>
          </cell>
        </row>
        <row r="1519">
          <cell r="L1519">
            <v>0</v>
          </cell>
        </row>
        <row r="1520">
          <cell r="D1520">
            <v>2290402</v>
          </cell>
          <cell r="E1520" t="str">
            <v>      其他地方自行试点项目收益专项债券收入安排的支出</v>
          </cell>
          <cell r="F1520">
            <v>170000</v>
          </cell>
          <cell r="G1520">
            <v>0</v>
          </cell>
          <cell r="H1520">
            <v>80000</v>
          </cell>
        </row>
        <row r="1520">
          <cell r="J1520">
            <v>120000</v>
          </cell>
        </row>
        <row r="1520">
          <cell r="L1520">
            <v>120000</v>
          </cell>
        </row>
        <row r="1521">
          <cell r="D1521">
            <v>2290403</v>
          </cell>
          <cell r="E1521" t="str">
            <v>      其他政府性基金债务收入安排的支出</v>
          </cell>
          <cell r="F1521">
            <v>0</v>
          </cell>
          <cell r="G1521">
            <v>0</v>
          </cell>
        </row>
        <row r="1521">
          <cell r="L1521">
            <v>0</v>
          </cell>
        </row>
        <row r="1522">
          <cell r="D1522">
            <v>22908</v>
          </cell>
          <cell r="E1522" t="str">
            <v>    彩票发行销售机构业务费安排的支出</v>
          </cell>
          <cell r="F1522">
            <v>25</v>
          </cell>
          <cell r="G1522">
            <v>0</v>
          </cell>
          <cell r="H1522">
            <v>25</v>
          </cell>
          <cell r="I1522">
            <v>0</v>
          </cell>
          <cell r="J1522">
            <v>0</v>
          </cell>
          <cell r="K1522">
            <v>0</v>
          </cell>
          <cell r="L1522">
            <v>0</v>
          </cell>
        </row>
        <row r="1523">
          <cell r="D1523">
            <v>2290802</v>
          </cell>
          <cell r="E1523" t="str">
            <v>      福利彩票发行机构的业务费支出</v>
          </cell>
          <cell r="F1523">
            <v>0</v>
          </cell>
          <cell r="G1523">
            <v>0</v>
          </cell>
        </row>
        <row r="1523">
          <cell r="L1523">
            <v>0</v>
          </cell>
        </row>
        <row r="1524">
          <cell r="D1524">
            <v>2290803</v>
          </cell>
          <cell r="E1524" t="str">
            <v>      体育彩票发行机构的业务费支出</v>
          </cell>
          <cell r="F1524">
            <v>0</v>
          </cell>
          <cell r="G1524">
            <v>0</v>
          </cell>
        </row>
        <row r="1524">
          <cell r="L1524">
            <v>0</v>
          </cell>
        </row>
        <row r="1525">
          <cell r="D1525">
            <v>2290804</v>
          </cell>
          <cell r="E1525" t="str">
            <v>      福利彩票销售机构的业务费支出</v>
          </cell>
          <cell r="F1525">
            <v>0</v>
          </cell>
          <cell r="G1525">
            <v>0</v>
          </cell>
        </row>
        <row r="1525">
          <cell r="L1525">
            <v>0</v>
          </cell>
        </row>
        <row r="1526">
          <cell r="D1526">
            <v>2290805</v>
          </cell>
          <cell r="E1526" t="str">
            <v>      体育彩票销售机构的业务费支出</v>
          </cell>
          <cell r="F1526">
            <v>0</v>
          </cell>
          <cell r="G1526">
            <v>0</v>
          </cell>
        </row>
        <row r="1526">
          <cell r="L1526">
            <v>0</v>
          </cell>
        </row>
        <row r="1527">
          <cell r="D1527">
            <v>2290806</v>
          </cell>
          <cell r="E1527" t="str">
            <v>      彩票兑奖周转金支出</v>
          </cell>
          <cell r="F1527">
            <v>0</v>
          </cell>
          <cell r="G1527">
            <v>0</v>
          </cell>
        </row>
        <row r="1527">
          <cell r="L1527">
            <v>0</v>
          </cell>
        </row>
        <row r="1528">
          <cell r="D1528">
            <v>2290807</v>
          </cell>
          <cell r="E1528" t="str">
            <v>      彩票发行销售风险基金支出</v>
          </cell>
          <cell r="F1528">
            <v>0</v>
          </cell>
          <cell r="G1528">
            <v>0</v>
          </cell>
        </row>
        <row r="1528">
          <cell r="L1528">
            <v>0</v>
          </cell>
        </row>
        <row r="1529">
          <cell r="D1529">
            <v>2290808</v>
          </cell>
          <cell r="E1529" t="str">
            <v>      彩票市场调控资金支出</v>
          </cell>
          <cell r="F1529">
            <v>25</v>
          </cell>
          <cell r="G1529">
            <v>0</v>
          </cell>
          <cell r="H1529">
            <v>25</v>
          </cell>
        </row>
        <row r="1529">
          <cell r="L1529">
            <v>0</v>
          </cell>
        </row>
        <row r="1530">
          <cell r="D1530">
            <v>2290899</v>
          </cell>
          <cell r="E1530" t="str">
            <v>      其他彩票发行销售机构业务费安排的支出</v>
          </cell>
          <cell r="F1530">
            <v>0</v>
          </cell>
          <cell r="G1530">
            <v>0</v>
          </cell>
        </row>
        <row r="1530">
          <cell r="L1530">
            <v>0</v>
          </cell>
        </row>
        <row r="1531">
          <cell r="D1531">
            <v>22960</v>
          </cell>
          <cell r="E1531" t="str">
            <v>    彩票公益金安排的支出</v>
          </cell>
          <cell r="F1531">
            <v>729</v>
          </cell>
          <cell r="G1531">
            <v>33</v>
          </cell>
          <cell r="H1531">
            <v>2220</v>
          </cell>
          <cell r="I1531">
            <v>63</v>
          </cell>
          <cell r="J1531">
            <v>2160</v>
          </cell>
          <cell r="K1531">
            <v>247</v>
          </cell>
          <cell r="L1531">
            <v>764</v>
          </cell>
        </row>
        <row r="1532">
          <cell r="D1532">
            <v>2296001</v>
          </cell>
          <cell r="E1532" t="str">
            <v>      用于补充全国社会保障基金的彩票公益金支出</v>
          </cell>
          <cell r="F1532">
            <v>0</v>
          </cell>
          <cell r="G1532">
            <v>0</v>
          </cell>
        </row>
        <row r="1532">
          <cell r="L1532">
            <v>0</v>
          </cell>
        </row>
        <row r="1533">
          <cell r="D1533">
            <v>2296002</v>
          </cell>
          <cell r="E1533" t="str">
            <v>      用于社会福利的彩票公益金支出</v>
          </cell>
          <cell r="F1533">
            <v>125</v>
          </cell>
          <cell r="G1533">
            <v>33</v>
          </cell>
          <cell r="H1533">
            <v>791</v>
          </cell>
          <cell r="I1533">
            <v>63</v>
          </cell>
          <cell r="J1533">
            <v>815</v>
          </cell>
          <cell r="K1533">
            <v>124</v>
          </cell>
          <cell r="L1533">
            <v>17</v>
          </cell>
        </row>
        <row r="1534">
          <cell r="D1534">
            <v>2296003</v>
          </cell>
          <cell r="E1534" t="str">
            <v>      用于体育事业的彩票公益金支出</v>
          </cell>
          <cell r="F1534">
            <v>260</v>
          </cell>
          <cell r="G1534">
            <v>0</v>
          </cell>
          <cell r="H1534">
            <v>1065</v>
          </cell>
        </row>
        <row r="1534">
          <cell r="J1534">
            <v>979</v>
          </cell>
          <cell r="K1534">
            <v>123</v>
          </cell>
          <cell r="L1534">
            <v>475</v>
          </cell>
        </row>
        <row r="1535">
          <cell r="D1535">
            <v>2296004</v>
          </cell>
          <cell r="E1535" t="str">
            <v>      用于教育事业的彩票公益金支出</v>
          </cell>
          <cell r="F1535">
            <v>65</v>
          </cell>
          <cell r="G1535">
            <v>0</v>
          </cell>
          <cell r="H1535">
            <v>86</v>
          </cell>
        </row>
        <row r="1535">
          <cell r="J1535">
            <v>21</v>
          </cell>
        </row>
        <row r="1535">
          <cell r="L1535">
            <v>20</v>
          </cell>
        </row>
        <row r="1536">
          <cell r="D1536">
            <v>2296005</v>
          </cell>
          <cell r="E1536" t="str">
            <v>      用于红十字事业的彩票公益金支出</v>
          </cell>
          <cell r="F1536">
            <v>0</v>
          </cell>
          <cell r="G1536">
            <v>0</v>
          </cell>
          <cell r="H1536">
            <v>106</v>
          </cell>
        </row>
        <row r="1536">
          <cell r="L1536">
            <v>0</v>
          </cell>
        </row>
        <row r="1537">
          <cell r="D1537">
            <v>2296006</v>
          </cell>
          <cell r="E1537" t="str">
            <v>      用于残疾人事业的彩票公益金支出</v>
          </cell>
          <cell r="F1537">
            <v>106</v>
          </cell>
          <cell r="G1537">
            <v>0</v>
          </cell>
        </row>
        <row r="1537">
          <cell r="J1537">
            <v>240</v>
          </cell>
        </row>
        <row r="1537">
          <cell r="L1537">
            <v>188</v>
          </cell>
        </row>
        <row r="1538">
          <cell r="D1538">
            <v>2296010</v>
          </cell>
          <cell r="E1538" t="str">
            <v>      用于文化事业的彩票公益金支出</v>
          </cell>
          <cell r="F1538">
            <v>0</v>
          </cell>
          <cell r="G1538">
            <v>0</v>
          </cell>
        </row>
        <row r="1538">
          <cell r="L1538">
            <v>0</v>
          </cell>
        </row>
        <row r="1539">
          <cell r="D1539">
            <v>2296011</v>
          </cell>
          <cell r="E1539" t="str">
            <v>      用于扶贫的彩票公益金支出</v>
          </cell>
          <cell r="F1539">
            <v>0</v>
          </cell>
          <cell r="G1539">
            <v>0</v>
          </cell>
        </row>
        <row r="1539">
          <cell r="L1539">
            <v>0</v>
          </cell>
        </row>
        <row r="1540">
          <cell r="D1540">
            <v>2296012</v>
          </cell>
          <cell r="E1540" t="str">
            <v>      用于法律援助的彩票公益金支出</v>
          </cell>
          <cell r="F1540">
            <v>0</v>
          </cell>
          <cell r="G1540">
            <v>0</v>
          </cell>
        </row>
        <row r="1540">
          <cell r="L1540">
            <v>0</v>
          </cell>
        </row>
        <row r="1541">
          <cell r="D1541">
            <v>2296013</v>
          </cell>
          <cell r="E1541" t="str">
            <v>      用于城乡医疗救助的彩票公益金支出</v>
          </cell>
          <cell r="F1541">
            <v>72</v>
          </cell>
          <cell r="G1541">
            <v>0</v>
          </cell>
          <cell r="H1541">
            <v>72</v>
          </cell>
        </row>
        <row r="1541">
          <cell r="J1541">
            <v>59</v>
          </cell>
        </row>
        <row r="1541">
          <cell r="L1541">
            <v>59</v>
          </cell>
        </row>
        <row r="1542">
          <cell r="D1542">
            <v>2296099</v>
          </cell>
          <cell r="E1542" t="str">
            <v>      用于其他社会公益事业的彩票公益金支出</v>
          </cell>
          <cell r="F1542">
            <v>101</v>
          </cell>
          <cell r="G1542">
            <v>0</v>
          </cell>
          <cell r="H1542">
            <v>100</v>
          </cell>
        </row>
        <row r="1542">
          <cell r="J1542">
            <v>46</v>
          </cell>
        </row>
        <row r="1542">
          <cell r="L1542">
            <v>5</v>
          </cell>
        </row>
        <row r="1543">
          <cell r="D1543">
            <v>232</v>
          </cell>
          <cell r="E1543" t="str">
            <v>  债务付息支出</v>
          </cell>
          <cell r="F1543">
            <v>37054</v>
          </cell>
          <cell r="G1543">
            <v>0</v>
          </cell>
          <cell r="H1543">
            <v>35000</v>
          </cell>
          <cell r="I1543">
            <v>0</v>
          </cell>
          <cell r="J1543">
            <v>43494</v>
          </cell>
          <cell r="K1543">
            <v>0</v>
          </cell>
          <cell r="L1543">
            <v>42706</v>
          </cell>
        </row>
        <row r="1544">
          <cell r="D1544">
            <v>23204</v>
          </cell>
          <cell r="E1544" t="str">
            <v>    地方政府专项债务付息支出</v>
          </cell>
          <cell r="F1544">
            <v>37054</v>
          </cell>
          <cell r="G1544">
            <v>0</v>
          </cell>
          <cell r="H1544">
            <v>35000</v>
          </cell>
          <cell r="I1544">
            <v>0</v>
          </cell>
          <cell r="J1544">
            <v>43494</v>
          </cell>
          <cell r="K1544">
            <v>0</v>
          </cell>
          <cell r="L1544">
            <v>42706</v>
          </cell>
        </row>
        <row r="1545">
          <cell r="D1545">
            <v>2320401</v>
          </cell>
          <cell r="E1545" t="str">
            <v>      海南省高等级公路车辆通行附加费债务付息支出</v>
          </cell>
          <cell r="F1545">
            <v>0</v>
          </cell>
          <cell r="G1545">
            <v>0</v>
          </cell>
        </row>
        <row r="1545">
          <cell r="L1545">
            <v>0</v>
          </cell>
        </row>
        <row r="1546">
          <cell r="D1546">
            <v>2320402</v>
          </cell>
          <cell r="E1546" t="str">
            <v>      港口建设费债务付息支出</v>
          </cell>
          <cell r="F1546">
            <v>0</v>
          </cell>
          <cell r="G1546">
            <v>0</v>
          </cell>
        </row>
        <row r="1546">
          <cell r="L1546">
            <v>0</v>
          </cell>
        </row>
        <row r="1547">
          <cell r="D1547">
            <v>2320405</v>
          </cell>
          <cell r="E1547" t="str">
            <v>      国家电影事业发展专项资金债务付息支出</v>
          </cell>
          <cell r="F1547">
            <v>0</v>
          </cell>
          <cell r="G1547">
            <v>0</v>
          </cell>
        </row>
        <row r="1547">
          <cell r="L1547">
            <v>0</v>
          </cell>
        </row>
        <row r="1548">
          <cell r="D1548">
            <v>2320411</v>
          </cell>
          <cell r="E1548" t="str">
            <v>      国有土地使用权出让金债务付息支出</v>
          </cell>
          <cell r="F1548">
            <v>32019</v>
          </cell>
          <cell r="G1548">
            <v>0</v>
          </cell>
          <cell r="H1548">
            <v>35000</v>
          </cell>
        </row>
        <row r="1548">
          <cell r="J1548">
            <v>42706</v>
          </cell>
        </row>
        <row r="1548">
          <cell r="L1548">
            <v>31968</v>
          </cell>
        </row>
        <row r="1549">
          <cell r="D1549">
            <v>2320413</v>
          </cell>
          <cell r="E1549" t="str">
            <v>      农业土地开发资金债务付息支出</v>
          </cell>
          <cell r="F1549">
            <v>0</v>
          </cell>
          <cell r="G1549">
            <v>0</v>
          </cell>
        </row>
        <row r="1549">
          <cell r="L1549">
            <v>0</v>
          </cell>
        </row>
        <row r="1550">
          <cell r="D1550">
            <v>2320414</v>
          </cell>
          <cell r="E1550" t="str">
            <v>      大中型水库库区基金债务付息支出</v>
          </cell>
          <cell r="F1550">
            <v>0</v>
          </cell>
          <cell r="G1550">
            <v>0</v>
          </cell>
        </row>
        <row r="1550">
          <cell r="L1550">
            <v>0</v>
          </cell>
        </row>
        <row r="1551">
          <cell r="D1551">
            <v>2320416</v>
          </cell>
          <cell r="E1551" t="str">
            <v>      城市基础设施配套费债务付息支出</v>
          </cell>
          <cell r="F1551">
            <v>0</v>
          </cell>
          <cell r="G1551">
            <v>0</v>
          </cell>
        </row>
        <row r="1551">
          <cell r="L1551">
            <v>0</v>
          </cell>
        </row>
        <row r="1552">
          <cell r="D1552">
            <v>2320417</v>
          </cell>
          <cell r="E1552" t="str">
            <v>      小型水库移民扶助基金债务付息支出</v>
          </cell>
          <cell r="F1552">
            <v>0</v>
          </cell>
          <cell r="G1552">
            <v>0</v>
          </cell>
        </row>
        <row r="1552">
          <cell r="L1552">
            <v>0</v>
          </cell>
        </row>
        <row r="1553">
          <cell r="D1553">
            <v>2320418</v>
          </cell>
          <cell r="E1553" t="str">
            <v>      国家重大水利工程建设基金债务付息支出</v>
          </cell>
          <cell r="F1553">
            <v>0</v>
          </cell>
          <cell r="G1553">
            <v>0</v>
          </cell>
        </row>
        <row r="1553">
          <cell r="L1553">
            <v>0</v>
          </cell>
        </row>
        <row r="1554">
          <cell r="D1554">
            <v>2320419</v>
          </cell>
          <cell r="E1554" t="str">
            <v>      车辆通行费债务付息支出</v>
          </cell>
          <cell r="F1554">
            <v>0</v>
          </cell>
          <cell r="G1554">
            <v>0</v>
          </cell>
        </row>
        <row r="1554">
          <cell r="L1554">
            <v>0</v>
          </cell>
        </row>
        <row r="1555">
          <cell r="D1555">
            <v>2320420</v>
          </cell>
          <cell r="E1555" t="str">
            <v>      污水处理费债务付息支出</v>
          </cell>
          <cell r="F1555">
            <v>0</v>
          </cell>
          <cell r="G1555">
            <v>0</v>
          </cell>
        </row>
        <row r="1555">
          <cell r="L1555">
            <v>0</v>
          </cell>
        </row>
        <row r="1556">
          <cell r="D1556">
            <v>2320431</v>
          </cell>
          <cell r="E1556" t="str">
            <v>      土地储备专项债券付息支出</v>
          </cell>
          <cell r="F1556">
            <v>0</v>
          </cell>
          <cell r="G1556">
            <v>0</v>
          </cell>
        </row>
        <row r="1556">
          <cell r="L1556">
            <v>0</v>
          </cell>
        </row>
        <row r="1557">
          <cell r="D1557">
            <v>2320432</v>
          </cell>
          <cell r="E1557" t="str">
            <v>      政府收费公路专项债券付息支出</v>
          </cell>
          <cell r="F1557">
            <v>0</v>
          </cell>
          <cell r="G1557">
            <v>0</v>
          </cell>
        </row>
        <row r="1557">
          <cell r="L1557">
            <v>0</v>
          </cell>
        </row>
        <row r="1558">
          <cell r="D1558">
            <v>2320433</v>
          </cell>
          <cell r="E1558" t="str">
            <v>      棚户区改造专项债券付息支出</v>
          </cell>
          <cell r="F1558">
            <v>0</v>
          </cell>
          <cell r="G1558">
            <v>0</v>
          </cell>
        </row>
        <row r="1558">
          <cell r="L1558">
            <v>0</v>
          </cell>
        </row>
        <row r="1559">
          <cell r="D1559">
            <v>2320498</v>
          </cell>
          <cell r="E1559" t="str">
            <v>      其他地方自行试点项目收益专项债券付息支出</v>
          </cell>
          <cell r="F1559">
            <v>5035</v>
          </cell>
          <cell r="G1559">
            <v>0</v>
          </cell>
        </row>
        <row r="1559">
          <cell r="J1559">
            <v>788</v>
          </cell>
        </row>
        <row r="1559">
          <cell r="L1559">
            <v>10738</v>
          </cell>
        </row>
        <row r="1560">
          <cell r="D1560">
            <v>2320499</v>
          </cell>
          <cell r="E1560" t="str">
            <v>      其他政府性基金债务付息支出</v>
          </cell>
          <cell r="F1560">
            <v>0</v>
          </cell>
          <cell r="G1560">
            <v>0</v>
          </cell>
        </row>
        <row r="1560">
          <cell r="L1560">
            <v>0</v>
          </cell>
        </row>
        <row r="1561">
          <cell r="D1561">
            <v>233</v>
          </cell>
          <cell r="E1561" t="str">
            <v>  债务发行费用支出</v>
          </cell>
          <cell r="F1561">
            <v>12</v>
          </cell>
          <cell r="G1561">
            <v>0</v>
          </cell>
          <cell r="H1561">
            <v>5</v>
          </cell>
          <cell r="I1561">
            <v>0</v>
          </cell>
          <cell r="J1561">
            <v>8</v>
          </cell>
          <cell r="K1561">
            <v>0</v>
          </cell>
          <cell r="L1561">
            <v>9</v>
          </cell>
        </row>
        <row r="1562">
          <cell r="D1562">
            <v>23304</v>
          </cell>
          <cell r="E1562" t="str">
            <v>    地方政府专项债务发行费用支出</v>
          </cell>
          <cell r="F1562">
            <v>12</v>
          </cell>
          <cell r="G1562">
            <v>0</v>
          </cell>
          <cell r="H1562">
            <v>5</v>
          </cell>
          <cell r="I1562">
            <v>0</v>
          </cell>
          <cell r="J1562">
            <v>8</v>
          </cell>
          <cell r="K1562">
            <v>0</v>
          </cell>
          <cell r="L1562">
            <v>9</v>
          </cell>
        </row>
        <row r="1563">
          <cell r="D1563">
            <v>2330401</v>
          </cell>
          <cell r="E1563" t="str">
            <v>      海南省高等级公路车辆通行附加费债务发行费用支出</v>
          </cell>
          <cell r="F1563">
            <v>0</v>
          </cell>
          <cell r="G1563">
            <v>0</v>
          </cell>
        </row>
        <row r="1563">
          <cell r="L1563">
            <v>0</v>
          </cell>
        </row>
        <row r="1564">
          <cell r="D1564">
            <v>2330402</v>
          </cell>
          <cell r="E1564" t="str">
            <v>      港口建设费债务发行费用支出</v>
          </cell>
          <cell r="F1564">
            <v>0</v>
          </cell>
          <cell r="G1564">
            <v>0</v>
          </cell>
        </row>
        <row r="1564">
          <cell r="L1564">
            <v>0</v>
          </cell>
        </row>
        <row r="1565">
          <cell r="D1565">
            <v>2330405</v>
          </cell>
          <cell r="E1565" t="str">
            <v>      国家电影事业发展专项资金债务发行费用支出</v>
          </cell>
          <cell r="F1565">
            <v>0</v>
          </cell>
          <cell r="G1565">
            <v>0</v>
          </cell>
        </row>
        <row r="1565">
          <cell r="L1565">
            <v>0</v>
          </cell>
        </row>
        <row r="1566">
          <cell r="D1566">
            <v>2330411</v>
          </cell>
          <cell r="E1566" t="str">
            <v>      国有土地使用权出让金债务发行费用支出</v>
          </cell>
          <cell r="F1566">
            <v>12</v>
          </cell>
          <cell r="G1566">
            <v>0</v>
          </cell>
          <cell r="H1566">
            <v>5</v>
          </cell>
        </row>
        <row r="1566">
          <cell r="J1566">
            <v>8</v>
          </cell>
        </row>
        <row r="1566">
          <cell r="L1566">
            <v>8</v>
          </cell>
        </row>
        <row r="1567">
          <cell r="D1567">
            <v>2330413</v>
          </cell>
          <cell r="E1567" t="str">
            <v>      农业土地开发资金债务发行费用支出</v>
          </cell>
          <cell r="F1567">
            <v>0</v>
          </cell>
          <cell r="G1567">
            <v>0</v>
          </cell>
        </row>
        <row r="1567">
          <cell r="L1567">
            <v>0</v>
          </cell>
        </row>
        <row r="1568">
          <cell r="D1568">
            <v>2330414</v>
          </cell>
          <cell r="E1568" t="str">
            <v>      大中型水库库区基金债务发行费用支出</v>
          </cell>
          <cell r="F1568">
            <v>0</v>
          </cell>
          <cell r="G1568">
            <v>0</v>
          </cell>
        </row>
        <row r="1568">
          <cell r="L1568">
            <v>0</v>
          </cell>
        </row>
        <row r="1569">
          <cell r="D1569">
            <v>2330416</v>
          </cell>
          <cell r="E1569" t="str">
            <v>      城市基础设施配套费债务发行费用支出</v>
          </cell>
          <cell r="F1569">
            <v>0</v>
          </cell>
          <cell r="G1569">
            <v>0</v>
          </cell>
        </row>
        <row r="1569">
          <cell r="L1569">
            <v>0</v>
          </cell>
        </row>
        <row r="1570">
          <cell r="D1570">
            <v>2330417</v>
          </cell>
          <cell r="E1570" t="str">
            <v>      小型水库移民扶助基金债务发行费用支出</v>
          </cell>
          <cell r="F1570">
            <v>0</v>
          </cell>
          <cell r="G1570">
            <v>0</v>
          </cell>
        </row>
        <row r="1570">
          <cell r="L1570">
            <v>0</v>
          </cell>
        </row>
        <row r="1571">
          <cell r="D1571">
            <v>2330418</v>
          </cell>
          <cell r="E1571" t="str">
            <v>      国家重大水利工程建设基金债务发行费用支出</v>
          </cell>
          <cell r="F1571">
            <v>0</v>
          </cell>
          <cell r="G1571">
            <v>0</v>
          </cell>
        </row>
        <row r="1571">
          <cell r="L1571">
            <v>0</v>
          </cell>
        </row>
        <row r="1572">
          <cell r="D1572">
            <v>2330419</v>
          </cell>
          <cell r="E1572" t="str">
            <v>      车辆通行费债务发行费用支出</v>
          </cell>
          <cell r="F1572">
            <v>0</v>
          </cell>
          <cell r="G1572">
            <v>0</v>
          </cell>
        </row>
        <row r="1572">
          <cell r="L1572">
            <v>0</v>
          </cell>
        </row>
        <row r="1573">
          <cell r="D1573">
            <v>2330420</v>
          </cell>
          <cell r="E1573" t="str">
            <v>      污水处理费债务发行费用支出</v>
          </cell>
          <cell r="F1573">
            <v>0</v>
          </cell>
          <cell r="G1573">
            <v>0</v>
          </cell>
        </row>
        <row r="1573">
          <cell r="L1573">
            <v>0</v>
          </cell>
        </row>
        <row r="1574">
          <cell r="D1574">
            <v>2330431</v>
          </cell>
          <cell r="E1574" t="str">
            <v>      土地储备专项债券发行费用支出</v>
          </cell>
          <cell r="F1574">
            <v>0</v>
          </cell>
          <cell r="G1574">
            <v>0</v>
          </cell>
        </row>
        <row r="1574">
          <cell r="L1574">
            <v>0</v>
          </cell>
        </row>
        <row r="1575">
          <cell r="D1575">
            <v>2330432</v>
          </cell>
          <cell r="E1575" t="str">
            <v>      政府收费公路专项债券发行费用支出</v>
          </cell>
          <cell r="F1575">
            <v>0</v>
          </cell>
          <cell r="G1575">
            <v>0</v>
          </cell>
        </row>
        <row r="1575">
          <cell r="L1575">
            <v>0</v>
          </cell>
        </row>
        <row r="1576">
          <cell r="D1576">
            <v>2330433</v>
          </cell>
          <cell r="E1576" t="str">
            <v>      棚户区改造专项债券发行费用支出</v>
          </cell>
          <cell r="F1576">
            <v>0</v>
          </cell>
          <cell r="G1576">
            <v>0</v>
          </cell>
        </row>
        <row r="1576">
          <cell r="L1576">
            <v>0</v>
          </cell>
        </row>
        <row r="1577">
          <cell r="D1577">
            <v>2330498</v>
          </cell>
          <cell r="E1577" t="str">
            <v>      其他地方自行试点项目收益专项债券发行费用支出</v>
          </cell>
          <cell r="F1577">
            <v>0</v>
          </cell>
          <cell r="G1577">
            <v>0</v>
          </cell>
        </row>
        <row r="1577">
          <cell r="L1577">
            <v>1</v>
          </cell>
        </row>
        <row r="1578">
          <cell r="D1578">
            <v>2330499</v>
          </cell>
          <cell r="E1578" t="str">
            <v>      其他政府性基金债务发行费用支出</v>
          </cell>
          <cell r="F1578">
            <v>0</v>
          </cell>
          <cell r="G1578">
            <v>0</v>
          </cell>
        </row>
        <row r="1578">
          <cell r="L1578">
            <v>0</v>
          </cell>
        </row>
        <row r="1579">
          <cell r="D1579">
            <v>234</v>
          </cell>
          <cell r="E1579" t="str">
            <v> 抗疫特别国债安排的支出</v>
          </cell>
          <cell r="F1579">
            <v>53000</v>
          </cell>
          <cell r="G1579">
            <v>0</v>
          </cell>
          <cell r="H1579">
            <v>0</v>
          </cell>
        </row>
        <row r="1579">
          <cell r="J1579">
            <v>0</v>
          </cell>
          <cell r="K1579">
            <v>0</v>
          </cell>
          <cell r="L1579">
            <v>0</v>
          </cell>
        </row>
        <row r="1580">
          <cell r="D1580">
            <v>23401</v>
          </cell>
          <cell r="E1580" t="str">
            <v>   基础设施建设</v>
          </cell>
          <cell r="F1580">
            <v>52700</v>
          </cell>
          <cell r="G1580">
            <v>0</v>
          </cell>
          <cell r="H1580">
            <v>0</v>
          </cell>
        </row>
        <row r="1580">
          <cell r="J1580">
            <v>0</v>
          </cell>
          <cell r="K1580">
            <v>0</v>
          </cell>
          <cell r="L1580">
            <v>0</v>
          </cell>
        </row>
        <row r="1581">
          <cell r="D1581">
            <v>2340101</v>
          </cell>
          <cell r="E1581" t="str">
            <v>     公共卫生体系建设</v>
          </cell>
          <cell r="F1581">
            <v>0</v>
          </cell>
          <cell r="G1581">
            <v>0</v>
          </cell>
        </row>
        <row r="1581">
          <cell r="L1581">
            <v>0</v>
          </cell>
        </row>
        <row r="1582">
          <cell r="D1582">
            <v>2340102</v>
          </cell>
          <cell r="E1582" t="str">
            <v>     重大疫情防控救治体系建设</v>
          </cell>
          <cell r="F1582">
            <v>0</v>
          </cell>
          <cell r="G1582">
            <v>0</v>
          </cell>
        </row>
        <row r="1582">
          <cell r="L1582">
            <v>0</v>
          </cell>
        </row>
        <row r="1583">
          <cell r="D1583">
            <v>2340103</v>
          </cell>
          <cell r="E1583" t="str">
            <v>     粮食安全</v>
          </cell>
          <cell r="F1583">
            <v>0</v>
          </cell>
          <cell r="G1583">
            <v>0</v>
          </cell>
        </row>
        <row r="1583">
          <cell r="L1583">
            <v>0</v>
          </cell>
        </row>
        <row r="1584">
          <cell r="D1584">
            <v>2340104</v>
          </cell>
          <cell r="E1584" t="str">
            <v>     能源安全</v>
          </cell>
          <cell r="F1584">
            <v>0</v>
          </cell>
          <cell r="G1584">
            <v>0</v>
          </cell>
        </row>
        <row r="1584">
          <cell r="L1584">
            <v>0</v>
          </cell>
        </row>
        <row r="1585">
          <cell r="D1585">
            <v>2340105</v>
          </cell>
          <cell r="E1585" t="str">
            <v>     应急物资保障</v>
          </cell>
          <cell r="F1585">
            <v>0</v>
          </cell>
          <cell r="G1585">
            <v>0</v>
          </cell>
        </row>
        <row r="1585">
          <cell r="L1585">
            <v>0</v>
          </cell>
        </row>
        <row r="1586">
          <cell r="D1586">
            <v>2340106</v>
          </cell>
          <cell r="E1586" t="str">
            <v>     产业链改造升级</v>
          </cell>
          <cell r="F1586">
            <v>0</v>
          </cell>
          <cell r="G1586">
            <v>0</v>
          </cell>
        </row>
        <row r="1586">
          <cell r="L1586">
            <v>0</v>
          </cell>
        </row>
        <row r="1587">
          <cell r="D1587">
            <v>2340107</v>
          </cell>
          <cell r="E1587" t="str">
            <v>     城镇老旧小区改造</v>
          </cell>
          <cell r="F1587">
            <v>0</v>
          </cell>
          <cell r="G1587">
            <v>0</v>
          </cell>
        </row>
        <row r="1587">
          <cell r="L1587">
            <v>0</v>
          </cell>
        </row>
        <row r="1588">
          <cell r="D1588">
            <v>2340108</v>
          </cell>
          <cell r="E1588" t="str">
            <v>     生态环境治理</v>
          </cell>
          <cell r="F1588">
            <v>0</v>
          </cell>
          <cell r="G1588">
            <v>0</v>
          </cell>
        </row>
        <row r="1588">
          <cell r="L1588">
            <v>0</v>
          </cell>
        </row>
        <row r="1589">
          <cell r="D1589">
            <v>2340109</v>
          </cell>
          <cell r="E1589" t="str">
            <v>     交通基础设施建设</v>
          </cell>
          <cell r="F1589">
            <v>0</v>
          </cell>
          <cell r="G1589">
            <v>0</v>
          </cell>
        </row>
        <row r="1589">
          <cell r="L1589">
            <v>0</v>
          </cell>
        </row>
        <row r="1590">
          <cell r="D1590">
            <v>2340110</v>
          </cell>
          <cell r="E1590" t="str">
            <v>     市政设施建设</v>
          </cell>
          <cell r="F1590">
            <v>36700</v>
          </cell>
          <cell r="G1590">
            <v>0</v>
          </cell>
        </row>
        <row r="1590">
          <cell r="L1590">
            <v>0</v>
          </cell>
        </row>
        <row r="1591">
          <cell r="D1591">
            <v>2340111</v>
          </cell>
          <cell r="E1591" t="str">
            <v>     重大区域规划基础设施建设</v>
          </cell>
          <cell r="F1591">
            <v>16000</v>
          </cell>
          <cell r="G1591">
            <v>0</v>
          </cell>
        </row>
        <row r="1591">
          <cell r="L1591">
            <v>0</v>
          </cell>
        </row>
        <row r="1592">
          <cell r="D1592">
            <v>2340199</v>
          </cell>
          <cell r="E1592" t="str">
            <v>     其他基础设施建设</v>
          </cell>
          <cell r="F1592">
            <v>0</v>
          </cell>
          <cell r="G1592">
            <v>0</v>
          </cell>
        </row>
        <row r="1592">
          <cell r="L1592">
            <v>0</v>
          </cell>
        </row>
        <row r="1593">
          <cell r="D1593">
            <v>23402</v>
          </cell>
          <cell r="E1593" t="str">
            <v>   抗疫相关支出</v>
          </cell>
          <cell r="F1593">
            <v>300</v>
          </cell>
          <cell r="G1593">
            <v>0</v>
          </cell>
          <cell r="H1593">
            <v>0</v>
          </cell>
          <cell r="I1593">
            <v>0</v>
          </cell>
          <cell r="J1593">
            <v>0</v>
          </cell>
          <cell r="K1593">
            <v>0</v>
          </cell>
          <cell r="L1593">
            <v>0</v>
          </cell>
        </row>
        <row r="1594">
          <cell r="D1594">
            <v>2340201</v>
          </cell>
          <cell r="E1594" t="str">
            <v>     减免房租补贴</v>
          </cell>
          <cell r="F1594">
            <v>0</v>
          </cell>
          <cell r="G1594">
            <v>0</v>
          </cell>
        </row>
        <row r="1594">
          <cell r="L1594">
            <v>0</v>
          </cell>
        </row>
        <row r="1595">
          <cell r="D1595">
            <v>2340202</v>
          </cell>
          <cell r="E1595" t="str">
            <v>     重点企业贷款贴息</v>
          </cell>
          <cell r="F1595">
            <v>0</v>
          </cell>
          <cell r="G1595">
            <v>0</v>
          </cell>
        </row>
        <row r="1595">
          <cell r="L1595">
            <v>0</v>
          </cell>
        </row>
        <row r="1596">
          <cell r="D1596">
            <v>2340203</v>
          </cell>
          <cell r="E1596" t="str">
            <v>     创业担保贷款贴息</v>
          </cell>
          <cell r="F1596">
            <v>0</v>
          </cell>
          <cell r="G1596">
            <v>0</v>
          </cell>
        </row>
        <row r="1596">
          <cell r="L1596">
            <v>0</v>
          </cell>
        </row>
        <row r="1597">
          <cell r="D1597">
            <v>2340204</v>
          </cell>
          <cell r="E1597" t="str">
            <v>     援企稳岗补贴</v>
          </cell>
          <cell r="F1597">
            <v>0</v>
          </cell>
          <cell r="G1597">
            <v>0</v>
          </cell>
        </row>
        <row r="1597">
          <cell r="L1597">
            <v>0</v>
          </cell>
        </row>
        <row r="1598">
          <cell r="D1598">
            <v>2340205</v>
          </cell>
          <cell r="E1598" t="str">
            <v>     困难群众基本生活补助</v>
          </cell>
          <cell r="F1598">
            <v>0</v>
          </cell>
          <cell r="G1598">
            <v>0</v>
          </cell>
        </row>
        <row r="1598">
          <cell r="L1598">
            <v>0</v>
          </cell>
        </row>
        <row r="1599">
          <cell r="D1599">
            <v>2340299</v>
          </cell>
          <cell r="E1599" t="str">
            <v>     其他抗疫相关支出</v>
          </cell>
          <cell r="F1599">
            <v>300</v>
          </cell>
          <cell r="G1599">
            <v>0</v>
          </cell>
        </row>
        <row r="1599">
          <cell r="L1599">
            <v>0</v>
          </cell>
        </row>
        <row r="1601">
          <cell r="E1601" t="str">
            <v>国有资本经营预算支出合计</v>
          </cell>
          <cell r="F1601">
            <v>8780</v>
          </cell>
          <cell r="G1601">
            <v>0</v>
          </cell>
          <cell r="H1601">
            <v>0</v>
          </cell>
          <cell r="I1601">
            <v>0</v>
          </cell>
          <cell r="J1601">
            <v>0</v>
          </cell>
          <cell r="K1601">
            <v>0</v>
          </cell>
          <cell r="L1601">
            <v>8780</v>
          </cell>
        </row>
        <row r="1602">
          <cell r="D1602">
            <v>208</v>
          </cell>
          <cell r="E1602" t="str">
            <v>  社会保障和就业支出</v>
          </cell>
          <cell r="F1602">
            <v>0</v>
          </cell>
          <cell r="G1602">
            <v>0</v>
          </cell>
          <cell r="H1602">
            <v>0</v>
          </cell>
          <cell r="I1602">
            <v>0</v>
          </cell>
          <cell r="J1602">
            <v>0</v>
          </cell>
          <cell r="K1602">
            <v>0</v>
          </cell>
          <cell r="L1602">
            <v>0</v>
          </cell>
        </row>
        <row r="1603">
          <cell r="D1603">
            <v>20804</v>
          </cell>
          <cell r="E1603" t="str">
            <v>    补充全国社会保障基金</v>
          </cell>
          <cell r="F1603">
            <v>0</v>
          </cell>
          <cell r="G1603">
            <v>0</v>
          </cell>
          <cell r="H1603">
            <v>0</v>
          </cell>
          <cell r="I1603">
            <v>0</v>
          </cell>
          <cell r="J1603">
            <v>0</v>
          </cell>
          <cell r="K1603">
            <v>0</v>
          </cell>
          <cell r="L1603">
            <v>0</v>
          </cell>
        </row>
        <row r="1604">
          <cell r="D1604">
            <v>2080451</v>
          </cell>
          <cell r="E1604" t="str">
            <v>      国有资本经营预算补充社保基金支出</v>
          </cell>
        </row>
        <row r="1605">
          <cell r="D1605">
            <v>223</v>
          </cell>
          <cell r="E1605" t="str">
            <v>  国有资本经营预算支出</v>
          </cell>
          <cell r="F1605">
            <v>8780</v>
          </cell>
          <cell r="G1605">
            <v>0</v>
          </cell>
          <cell r="H1605">
            <v>0</v>
          </cell>
          <cell r="I1605">
            <v>0</v>
          </cell>
          <cell r="J1605">
            <v>0</v>
          </cell>
          <cell r="K1605">
            <v>0</v>
          </cell>
          <cell r="L1605">
            <v>8780</v>
          </cell>
        </row>
        <row r="1606">
          <cell r="D1606">
            <v>22301</v>
          </cell>
          <cell r="E1606" t="str">
            <v>    解决历史遗留问题及改革成本支出</v>
          </cell>
          <cell r="F1606">
            <v>0</v>
          </cell>
          <cell r="G1606">
            <v>0</v>
          </cell>
          <cell r="H1606">
            <v>0</v>
          </cell>
          <cell r="I1606">
            <v>0</v>
          </cell>
          <cell r="J1606">
            <v>0</v>
          </cell>
          <cell r="K1606">
            <v>0</v>
          </cell>
          <cell r="L1606">
            <v>0</v>
          </cell>
        </row>
        <row r="1607">
          <cell r="D1607">
            <v>2230101</v>
          </cell>
          <cell r="E1607" t="str">
            <v>      厂办大集体改革支出</v>
          </cell>
        </row>
        <row r="1608">
          <cell r="D1608">
            <v>2230102</v>
          </cell>
          <cell r="E1608" t="str">
            <v>      “三供一业”移交补助支出</v>
          </cell>
        </row>
        <row r="1609">
          <cell r="D1609">
            <v>2230103</v>
          </cell>
          <cell r="E1609" t="str">
            <v>      国有企业办职教幼教补助支出</v>
          </cell>
        </row>
        <row r="1610">
          <cell r="D1610">
            <v>2230104</v>
          </cell>
          <cell r="E1610" t="str">
            <v>      国有企业办公共服务机构移交补助支出</v>
          </cell>
        </row>
        <row r="1611">
          <cell r="D1611">
            <v>2230105</v>
          </cell>
          <cell r="E1611" t="str">
            <v>      国有企业退休人员社会化管理补助支出</v>
          </cell>
        </row>
        <row r="1612">
          <cell r="D1612">
            <v>2230106</v>
          </cell>
          <cell r="E1612" t="str">
            <v>      国有企业棚户区改造支出</v>
          </cell>
        </row>
        <row r="1613">
          <cell r="D1613">
            <v>2230107</v>
          </cell>
          <cell r="E1613" t="str">
            <v>      国有企业改革成本支出</v>
          </cell>
        </row>
        <row r="1614">
          <cell r="D1614">
            <v>2230108</v>
          </cell>
          <cell r="E1614" t="str">
            <v>      离休干部医药费补助支出</v>
          </cell>
        </row>
        <row r="1615">
          <cell r="D1615">
            <v>2230109</v>
          </cell>
          <cell r="E1615" t="str">
            <v>      金融企业改革性支出</v>
          </cell>
        </row>
        <row r="1616">
          <cell r="D1616">
            <v>2230199</v>
          </cell>
          <cell r="E1616" t="str">
            <v>      其他解决历史遗留问题及改革成本支出</v>
          </cell>
        </row>
        <row r="1617">
          <cell r="D1617">
            <v>22302</v>
          </cell>
          <cell r="E1617" t="str">
            <v>    国有企业资本金注入</v>
          </cell>
          <cell r="F1617">
            <v>0</v>
          </cell>
          <cell r="G1617">
            <v>0</v>
          </cell>
          <cell r="H1617">
            <v>0</v>
          </cell>
          <cell r="I1617">
            <v>0</v>
          </cell>
          <cell r="J1617">
            <v>0</v>
          </cell>
          <cell r="K1617">
            <v>0</v>
          </cell>
          <cell r="L1617">
            <v>0</v>
          </cell>
        </row>
        <row r="1618">
          <cell r="D1618">
            <v>2230201</v>
          </cell>
          <cell r="E1618" t="str">
            <v>      国有经济结构调整支出</v>
          </cell>
        </row>
        <row r="1619">
          <cell r="D1619">
            <v>2230202</v>
          </cell>
          <cell r="E1619" t="str">
            <v>      公益性设施投资支出</v>
          </cell>
        </row>
        <row r="1620">
          <cell r="D1620">
            <v>2230203</v>
          </cell>
          <cell r="E1620" t="str">
            <v>      前瞻性战略性产业发展支出</v>
          </cell>
        </row>
        <row r="1621">
          <cell r="D1621">
            <v>2230204</v>
          </cell>
          <cell r="E1621" t="str">
            <v>      生态环境保护支出</v>
          </cell>
        </row>
        <row r="1622">
          <cell r="D1622">
            <v>2230205</v>
          </cell>
          <cell r="E1622" t="str">
            <v>      支持科技进步支出</v>
          </cell>
        </row>
        <row r="1623">
          <cell r="D1623">
            <v>2230206</v>
          </cell>
          <cell r="E1623" t="str">
            <v>      保障国家经济安全支出</v>
          </cell>
        </row>
        <row r="1624">
          <cell r="D1624">
            <v>2230207</v>
          </cell>
          <cell r="E1624" t="str">
            <v>      对外投资合作支出</v>
          </cell>
        </row>
        <row r="1625">
          <cell r="D1625">
            <v>2230208</v>
          </cell>
          <cell r="E1625" t="str">
            <v>      金融企业资本性支出</v>
          </cell>
        </row>
        <row r="1626">
          <cell r="D1626">
            <v>2230299</v>
          </cell>
          <cell r="E1626" t="str">
            <v>      其他国有企业资本金注入</v>
          </cell>
        </row>
        <row r="1627">
          <cell r="D1627">
            <v>22303</v>
          </cell>
          <cell r="E1627" t="str">
            <v>    国有企业政策性补贴</v>
          </cell>
          <cell r="F1627">
            <v>0</v>
          </cell>
          <cell r="G1627">
            <v>0</v>
          </cell>
          <cell r="H1627">
            <v>0</v>
          </cell>
          <cell r="I1627">
            <v>0</v>
          </cell>
          <cell r="J1627">
            <v>0</v>
          </cell>
          <cell r="K1627">
            <v>0</v>
          </cell>
          <cell r="L1627">
            <v>0</v>
          </cell>
        </row>
        <row r="1628">
          <cell r="D1628">
            <v>2230301</v>
          </cell>
          <cell r="E1628" t="str">
            <v>      国有企业政策性补贴</v>
          </cell>
        </row>
        <row r="1629">
          <cell r="D1629">
            <v>22399</v>
          </cell>
          <cell r="E1629" t="str">
            <v>    其他国有资本经营预算支出</v>
          </cell>
          <cell r="F1629">
            <v>8780</v>
          </cell>
          <cell r="G1629">
            <v>0</v>
          </cell>
          <cell r="H1629">
            <v>0</v>
          </cell>
          <cell r="I1629">
            <v>0</v>
          </cell>
          <cell r="J1629">
            <v>0</v>
          </cell>
          <cell r="K1629">
            <v>0</v>
          </cell>
          <cell r="L1629">
            <v>8780</v>
          </cell>
        </row>
        <row r="1630">
          <cell r="D1630">
            <v>2239999</v>
          </cell>
          <cell r="E1630" t="str">
            <v>      其他国有资本经营预算支出</v>
          </cell>
        </row>
        <row r="1630">
          <cell r="L1630">
            <v>8780</v>
          </cell>
        </row>
        <row r="1632">
          <cell r="D1632">
            <v>231</v>
          </cell>
          <cell r="E1632" t="str">
            <v>  债务还本支出</v>
          </cell>
          <cell r="F1632">
            <v>0</v>
          </cell>
          <cell r="G1632">
            <v>0</v>
          </cell>
          <cell r="H1632">
            <v>0</v>
          </cell>
          <cell r="I1632">
            <v>0</v>
          </cell>
          <cell r="J1632">
            <v>0</v>
          </cell>
          <cell r="K1632">
            <v>0</v>
          </cell>
          <cell r="L1632">
            <v>0</v>
          </cell>
        </row>
        <row r="1633">
          <cell r="D1633">
            <v>23101</v>
          </cell>
          <cell r="E1633" t="str">
            <v>    中央政府国内债务还本支出</v>
          </cell>
        </row>
        <row r="1634">
          <cell r="D1634">
            <v>23102</v>
          </cell>
          <cell r="E1634" t="str">
            <v>    中央政府国外债务还本支出</v>
          </cell>
        </row>
        <row r="1635">
          <cell r="D1635">
            <v>23103</v>
          </cell>
          <cell r="E1635" t="str">
            <v>    地方政府一般债务还本支出</v>
          </cell>
          <cell r="F1635">
            <v>0</v>
          </cell>
          <cell r="G1635">
            <v>0</v>
          </cell>
          <cell r="H1635">
            <v>0</v>
          </cell>
          <cell r="I1635">
            <v>0</v>
          </cell>
          <cell r="J1635">
            <v>0</v>
          </cell>
          <cell r="K1635">
            <v>0</v>
          </cell>
          <cell r="L1635">
            <v>0</v>
          </cell>
        </row>
        <row r="1636">
          <cell r="D1636">
            <v>2310301</v>
          </cell>
          <cell r="E1636" t="str">
            <v>      地方政府一般债券还本支出</v>
          </cell>
        </row>
        <row r="1637">
          <cell r="D1637">
            <v>2310302</v>
          </cell>
          <cell r="E1637" t="str">
            <v>      地方政府向外国政府借款还本支出</v>
          </cell>
        </row>
        <row r="1638">
          <cell r="D1638">
            <v>2310303</v>
          </cell>
          <cell r="E1638" t="str">
            <v>      地方政府向国际组织借款还本支出</v>
          </cell>
        </row>
        <row r="1639">
          <cell r="D1639">
            <v>2310399</v>
          </cell>
          <cell r="E1639" t="str">
            <v>      地方政府其他一般债务还本支出</v>
          </cell>
        </row>
        <row r="1640">
          <cell r="D1640">
            <v>23104</v>
          </cell>
          <cell r="E1640" t="str">
            <v>    地方政府专项债务还本支出</v>
          </cell>
          <cell r="F1640">
            <v>0</v>
          </cell>
          <cell r="G1640">
            <v>0</v>
          </cell>
          <cell r="H1640">
            <v>0</v>
          </cell>
          <cell r="I1640">
            <v>0</v>
          </cell>
          <cell r="J1640">
            <v>0</v>
          </cell>
          <cell r="K1640">
            <v>0</v>
          </cell>
          <cell r="L1640">
            <v>0</v>
          </cell>
        </row>
        <row r="1641">
          <cell r="D1641">
            <v>2310401</v>
          </cell>
          <cell r="E1641" t="str">
            <v>      海南省高等级公路车辆通行附加费债务还本支出</v>
          </cell>
        </row>
        <row r="1642">
          <cell r="D1642">
            <v>2310402</v>
          </cell>
          <cell r="E1642" t="str">
            <v>      港口建设费债务还本支出</v>
          </cell>
        </row>
        <row r="1643">
          <cell r="D1643">
            <v>2310405</v>
          </cell>
          <cell r="E1643" t="str">
            <v>      国家电影事业发展专项资金债务还本支出</v>
          </cell>
        </row>
        <row r="1644">
          <cell r="D1644">
            <v>2310411</v>
          </cell>
          <cell r="E1644" t="str">
            <v>      国有土地使用权出让金债务还本支出</v>
          </cell>
        </row>
        <row r="1645">
          <cell r="D1645">
            <v>2310413</v>
          </cell>
          <cell r="E1645" t="str">
            <v>      农业土地开发资金债务还本支出</v>
          </cell>
        </row>
        <row r="1646">
          <cell r="D1646">
            <v>2310414</v>
          </cell>
          <cell r="E1646" t="str">
            <v>      大中型水库库区基金债务还本支出</v>
          </cell>
        </row>
        <row r="1647">
          <cell r="D1647">
            <v>2310416</v>
          </cell>
          <cell r="E1647" t="str">
            <v>      城市基础设施配套费债务还本支出</v>
          </cell>
        </row>
        <row r="1648">
          <cell r="D1648">
            <v>2310417</v>
          </cell>
          <cell r="E1648" t="str">
            <v>      小型水库移民扶助基金债务还本支出</v>
          </cell>
        </row>
        <row r="1649">
          <cell r="D1649">
            <v>2310418</v>
          </cell>
          <cell r="E1649" t="str">
            <v>      国家重大水利工程建设基金债务还本支出</v>
          </cell>
        </row>
        <row r="1650">
          <cell r="D1650">
            <v>2310419</v>
          </cell>
          <cell r="E1650" t="str">
            <v>      车辆通行费债务还本支出</v>
          </cell>
        </row>
        <row r="1651">
          <cell r="D1651">
            <v>2310420</v>
          </cell>
          <cell r="E1651" t="str">
            <v>      污水处理费债务还本支出</v>
          </cell>
        </row>
        <row r="1652">
          <cell r="D1652">
            <v>2310431</v>
          </cell>
          <cell r="E1652" t="str">
            <v>      土地储备专项债券还本支出</v>
          </cell>
        </row>
        <row r="1653">
          <cell r="D1653">
            <v>2310432</v>
          </cell>
          <cell r="E1653" t="str">
            <v>      政府收费公路专项债券还本支出</v>
          </cell>
        </row>
        <row r="1654">
          <cell r="D1654">
            <v>2310433</v>
          </cell>
          <cell r="E1654" t="str">
            <v>      棚户区改造专项债券还本支出</v>
          </cell>
        </row>
        <row r="1655">
          <cell r="D1655">
            <v>2310498</v>
          </cell>
          <cell r="E1655" t="str">
            <v>      其他地方自行试点项目收益专项债券还本支出</v>
          </cell>
        </row>
        <row r="1656">
          <cell r="D1656">
            <v>2310499</v>
          </cell>
          <cell r="E1656" t="str">
            <v>      其他政府性基金债务还本支出</v>
          </cell>
        </row>
        <row r="1657">
          <cell r="D1657">
            <v>23105</v>
          </cell>
          <cell r="E1657" t="str">
            <v>    抗疫特别国债还本支出</v>
          </cell>
        </row>
        <row r="1658">
          <cell r="D1658">
            <v>23101</v>
          </cell>
          <cell r="E1658" t="str">
            <v>    中央政府国内债务还本支出</v>
          </cell>
        </row>
        <row r="1659">
          <cell r="D1659">
            <v>23102</v>
          </cell>
          <cell r="E1659" t="str">
            <v>    中央政府国外债务还本支出</v>
          </cell>
        </row>
        <row r="1660">
          <cell r="D1660">
            <v>23103</v>
          </cell>
          <cell r="E1660" t="str">
            <v>    地方政府一般债务还本支出</v>
          </cell>
          <cell r="F1660">
            <v>0</v>
          </cell>
          <cell r="G1660">
            <v>0</v>
          </cell>
          <cell r="H1660">
            <v>0</v>
          </cell>
          <cell r="I1660">
            <v>0</v>
          </cell>
          <cell r="J1660">
            <v>0</v>
          </cell>
          <cell r="K1660">
            <v>0</v>
          </cell>
          <cell r="L1660">
            <v>0</v>
          </cell>
        </row>
        <row r="1661">
          <cell r="D1661">
            <v>2310301</v>
          </cell>
          <cell r="E1661" t="str">
            <v>      地方政府一般债券还本支出</v>
          </cell>
        </row>
        <row r="1662">
          <cell r="D1662">
            <v>2310302</v>
          </cell>
          <cell r="E1662" t="str">
            <v>      地方政府向外国政府借款还本支出</v>
          </cell>
        </row>
        <row r="1663">
          <cell r="D1663">
            <v>2310303</v>
          </cell>
          <cell r="E1663" t="str">
            <v>      地方政府向国际组织借款还本支出</v>
          </cell>
        </row>
        <row r="1664">
          <cell r="D1664">
            <v>2310399</v>
          </cell>
          <cell r="E1664" t="str">
            <v>      地方政府其他一般债务还本支出</v>
          </cell>
        </row>
        <row r="1665">
          <cell r="D1665">
            <v>23104</v>
          </cell>
          <cell r="E1665" t="str">
            <v>    地方政府专项债务还本支出</v>
          </cell>
          <cell r="F1665">
            <v>0</v>
          </cell>
          <cell r="G1665">
            <v>0</v>
          </cell>
          <cell r="H1665">
            <v>0</v>
          </cell>
          <cell r="I1665">
            <v>0</v>
          </cell>
          <cell r="J1665">
            <v>0</v>
          </cell>
          <cell r="K1665">
            <v>0</v>
          </cell>
          <cell r="L1665">
            <v>0</v>
          </cell>
        </row>
        <row r="1666">
          <cell r="D1666">
            <v>2310401</v>
          </cell>
          <cell r="E1666" t="str">
            <v>      海南省高等级公路车辆通行附加费债务还本支出</v>
          </cell>
        </row>
        <row r="1667">
          <cell r="D1667">
            <v>2310402</v>
          </cell>
          <cell r="E1667" t="str">
            <v>      港口建设费债务还本支出</v>
          </cell>
        </row>
        <row r="1668">
          <cell r="D1668">
            <v>2310405</v>
          </cell>
          <cell r="E1668" t="str">
            <v>      国家电影事业发展专项资金债务还本支出</v>
          </cell>
        </row>
        <row r="1669">
          <cell r="D1669">
            <v>2310411</v>
          </cell>
          <cell r="E1669" t="str">
            <v>      国有土地使用权出让金债务还本支出</v>
          </cell>
        </row>
        <row r="1670">
          <cell r="D1670">
            <v>2310413</v>
          </cell>
          <cell r="E1670" t="str">
            <v>      农业土地开发资金债务还本支出</v>
          </cell>
        </row>
        <row r="1671">
          <cell r="D1671">
            <v>2310414</v>
          </cell>
          <cell r="E1671" t="str">
            <v>      大中型水库库区基金债务还本支出</v>
          </cell>
        </row>
        <row r="1672">
          <cell r="D1672">
            <v>2310416</v>
          </cell>
          <cell r="E1672" t="str">
            <v>      城市基础设施配套费债务还本支出</v>
          </cell>
        </row>
        <row r="1673">
          <cell r="D1673">
            <v>2310417</v>
          </cell>
          <cell r="E1673" t="str">
            <v>      小型水库移民扶助基金债务还本支出</v>
          </cell>
        </row>
        <row r="1674">
          <cell r="D1674">
            <v>2310418</v>
          </cell>
          <cell r="E1674" t="str">
            <v>      国家重大水利工程建设基金债务还本支出</v>
          </cell>
        </row>
        <row r="1675">
          <cell r="D1675">
            <v>2310419</v>
          </cell>
          <cell r="E1675" t="str">
            <v>      车辆通行费债务还本支出</v>
          </cell>
        </row>
        <row r="1676">
          <cell r="D1676">
            <v>2310420</v>
          </cell>
          <cell r="E1676" t="str">
            <v>      污水处理费债务还本支出</v>
          </cell>
        </row>
        <row r="1677">
          <cell r="D1677">
            <v>2310431</v>
          </cell>
          <cell r="E1677" t="str">
            <v>      土地储备专项债券还本支出</v>
          </cell>
        </row>
        <row r="1678">
          <cell r="D1678">
            <v>2310432</v>
          </cell>
          <cell r="E1678" t="str">
            <v>      政府收费公路专项债券还本支出</v>
          </cell>
        </row>
        <row r="1679">
          <cell r="D1679">
            <v>2310433</v>
          </cell>
          <cell r="E1679" t="str">
            <v>      棚户区改造专项债券还本支出</v>
          </cell>
        </row>
        <row r="1680">
          <cell r="D1680">
            <v>2310498</v>
          </cell>
          <cell r="E1680" t="str">
            <v>      其他地方自行试点项目收益专项债券还本支出</v>
          </cell>
        </row>
        <row r="1681">
          <cell r="D1681">
            <v>2310499</v>
          </cell>
          <cell r="E1681" t="str">
            <v>      其他政府性基金债务还本支出</v>
          </cell>
        </row>
      </sheetData>
      <sheetData sheetId="3"/>
      <sheetData sheetId="4"/>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0"/>
  <sheetViews>
    <sheetView tabSelected="1" topLeftCell="A15" workbookViewId="0">
      <selection activeCell="A20" sqref="A20"/>
    </sheetView>
  </sheetViews>
  <sheetFormatPr defaultColWidth="9" defaultRowHeight="63" customHeight="1" outlineLevelCol="4"/>
  <cols>
    <col min="1" max="1" width="109.375" customWidth="1"/>
    <col min="5" max="5" width="38.125" customWidth="1"/>
  </cols>
  <sheetData>
    <row r="1" ht="47.45" customHeight="1" spans="1:1">
      <c r="A1" s="490" t="s">
        <v>0</v>
      </c>
    </row>
    <row r="2" ht="55.15" customHeight="1" spans="1:5">
      <c r="A2" s="491" t="s">
        <v>1</v>
      </c>
      <c r="E2" s="492"/>
    </row>
    <row r="3" ht="55.15" customHeight="1" spans="1:5">
      <c r="A3" s="491" t="s">
        <v>2</v>
      </c>
      <c r="E3" s="492"/>
    </row>
    <row r="4" ht="55.15" customHeight="1" spans="1:5">
      <c r="A4" s="491" t="s">
        <v>3</v>
      </c>
      <c r="E4" s="492"/>
    </row>
    <row r="5" ht="55.15" customHeight="1" spans="1:5">
      <c r="A5" s="491" t="s">
        <v>4</v>
      </c>
      <c r="E5" s="492"/>
    </row>
    <row r="6" ht="55.15" customHeight="1" spans="1:5">
      <c r="A6" s="491" t="s">
        <v>5</v>
      </c>
      <c r="E6" s="492"/>
    </row>
    <row r="7" ht="55.15" customHeight="1" spans="1:5">
      <c r="A7" s="491" t="s">
        <v>6</v>
      </c>
      <c r="E7" s="492"/>
    </row>
    <row r="8" ht="55.15" customHeight="1" spans="1:5">
      <c r="A8" s="491" t="s">
        <v>7</v>
      </c>
      <c r="E8" s="492"/>
    </row>
    <row r="9" ht="55.15" customHeight="1" spans="1:5">
      <c r="A9" s="491" t="s">
        <v>8</v>
      </c>
      <c r="E9" s="492"/>
    </row>
    <row r="10" ht="55.15" customHeight="1" spans="1:5">
      <c r="A10" s="491" t="s">
        <v>9</v>
      </c>
      <c r="E10" s="492"/>
    </row>
    <row r="11" ht="55.15" customHeight="1" spans="1:5">
      <c r="A11" s="491" t="s">
        <v>10</v>
      </c>
      <c r="E11" s="492"/>
    </row>
    <row r="12" ht="55.15" customHeight="1" spans="1:5">
      <c r="A12" s="491" t="s">
        <v>11</v>
      </c>
      <c r="E12" s="492"/>
    </row>
    <row r="13" ht="55.15" customHeight="1" spans="1:5">
      <c r="A13" s="491" t="s">
        <v>12</v>
      </c>
      <c r="E13" s="492"/>
    </row>
    <row r="14" ht="55.15" customHeight="1" spans="1:5">
      <c r="A14" s="491" t="s">
        <v>13</v>
      </c>
      <c r="E14" s="492"/>
    </row>
    <row r="15" ht="55.15" customHeight="1" spans="1:5">
      <c r="A15" s="491" t="s">
        <v>14</v>
      </c>
      <c r="E15" s="492"/>
    </row>
    <row r="16" ht="55.15" customHeight="1" spans="1:5">
      <c r="A16" s="491" t="s">
        <v>15</v>
      </c>
      <c r="E16" s="492"/>
    </row>
    <row r="17" ht="55.15" customHeight="1" spans="1:5">
      <c r="A17" s="491" t="s">
        <v>16</v>
      </c>
      <c r="E17" s="492"/>
    </row>
    <row r="18" ht="55.15" customHeight="1" spans="1:5">
      <c r="A18" s="491" t="s">
        <v>17</v>
      </c>
      <c r="E18" s="492" t="s">
        <v>18</v>
      </c>
    </row>
    <row r="19" customHeight="1" spans="1:5">
      <c r="A19" s="491" t="s">
        <v>19</v>
      </c>
      <c r="E19" s="492"/>
    </row>
    <row r="20" customHeight="1" spans="1:5">
      <c r="A20" s="491" t="s">
        <v>20</v>
      </c>
      <c r="E20" s="492"/>
    </row>
  </sheetData>
  <printOptions horizontalCentered="1"/>
  <pageMargins left="0.709722222222222" right="0.709722222222222" top="0.75" bottom="0.75" header="0.309722222222222" footer="0.309722222222222"/>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7"/>
  <sheetViews>
    <sheetView topLeftCell="A4" workbookViewId="0">
      <selection activeCell="F17" sqref="F17"/>
    </sheetView>
  </sheetViews>
  <sheetFormatPr defaultColWidth="9" defaultRowHeight="14.25" outlineLevelCol="7"/>
  <cols>
    <col min="1" max="1" width="26.375" style="217" customWidth="1"/>
    <col min="2" max="2" width="10.5" style="217" customWidth="1"/>
    <col min="3" max="3" width="10.25" style="217" customWidth="1"/>
    <col min="4" max="4" width="10" style="217" customWidth="1"/>
    <col min="5" max="5" width="10.125" style="217" customWidth="1"/>
    <col min="6" max="6" width="9.75" style="217" customWidth="1"/>
    <col min="7" max="7" width="12.25" style="241" customWidth="1"/>
    <col min="8" max="8" width="6.25" style="217" customWidth="1"/>
    <col min="9" max="10" width="10.25" style="217" customWidth="1"/>
    <col min="11" max="16384" width="9" style="217"/>
  </cols>
  <sheetData>
    <row r="1" ht="15.75" spans="1:8">
      <c r="A1" s="242"/>
      <c r="B1" s="243"/>
      <c r="C1" s="215"/>
      <c r="D1" s="215"/>
      <c r="E1" s="215"/>
      <c r="F1" s="215"/>
      <c r="G1" s="244"/>
      <c r="H1" s="245" t="s">
        <v>1563</v>
      </c>
    </row>
    <row r="2" ht="24" spans="1:8">
      <c r="A2" s="246" t="s">
        <v>1564</v>
      </c>
      <c r="B2" s="246"/>
      <c r="C2" s="246"/>
      <c r="D2" s="246"/>
      <c r="E2" s="246"/>
      <c r="F2" s="246"/>
      <c r="G2" s="247"/>
      <c r="H2" s="246"/>
    </row>
    <row r="3" ht="28.9" customHeight="1" spans="1:8">
      <c r="A3" s="248"/>
      <c r="B3" s="249"/>
      <c r="C3" s="250"/>
      <c r="D3" s="215"/>
      <c r="E3" s="215"/>
      <c r="F3" s="215"/>
      <c r="G3" s="251" t="s">
        <v>23</v>
      </c>
      <c r="H3" s="252"/>
    </row>
    <row r="4" ht="20.25" spans="1:8">
      <c r="A4" s="253"/>
      <c r="B4" s="253"/>
      <c r="C4" s="253"/>
      <c r="D4" s="253"/>
      <c r="E4" s="253"/>
      <c r="F4" s="253"/>
      <c r="G4" s="254"/>
      <c r="H4" s="253"/>
    </row>
    <row r="5" ht="19.9" customHeight="1" spans="1:8">
      <c r="A5" s="223" t="s">
        <v>24</v>
      </c>
      <c r="B5" s="223" t="s">
        <v>1309</v>
      </c>
      <c r="C5" s="26" t="s">
        <v>26</v>
      </c>
      <c r="D5" s="26"/>
      <c r="E5" s="26" t="s">
        <v>27</v>
      </c>
      <c r="F5" s="26"/>
      <c r="G5" s="255"/>
      <c r="H5" s="228" t="s">
        <v>1310</v>
      </c>
    </row>
    <row r="6" ht="27" customHeight="1" spans="1:8">
      <c r="A6" s="223"/>
      <c r="B6" s="223"/>
      <c r="C6" s="256" t="s">
        <v>29</v>
      </c>
      <c r="D6" s="256" t="s">
        <v>30</v>
      </c>
      <c r="E6" s="26" t="s">
        <v>31</v>
      </c>
      <c r="F6" s="26" t="s">
        <v>32</v>
      </c>
      <c r="G6" s="255" t="s">
        <v>33</v>
      </c>
      <c r="H6" s="228"/>
    </row>
    <row r="7" ht="31.15" customHeight="1" spans="1:8">
      <c r="A7" s="236" t="s">
        <v>1565</v>
      </c>
      <c r="B7" s="257">
        <f>SUM(B8:B12)</f>
        <v>11671</v>
      </c>
      <c r="C7" s="257">
        <f>SUM(C8:C12)</f>
        <v>9000</v>
      </c>
      <c r="D7" s="257">
        <f>SUM(D8:D12)</f>
        <v>9000</v>
      </c>
      <c r="E7" s="257">
        <f>SUM(E8:E12)</f>
        <v>11043</v>
      </c>
      <c r="F7" s="100">
        <f>IF(ISERROR(E7/D7),"",E7/D7*100)</f>
        <v>122.7</v>
      </c>
      <c r="G7" s="232">
        <f>IF(ISERROR(E7/B7),"",E7/B7*100-100)</f>
        <v>-5.4</v>
      </c>
      <c r="H7" s="233"/>
    </row>
    <row r="8" ht="25.9" customHeight="1" spans="1:8">
      <c r="A8" s="235" t="s">
        <v>1566</v>
      </c>
      <c r="B8" s="258">
        <v>10198</v>
      </c>
      <c r="C8" s="258">
        <v>9000</v>
      </c>
      <c r="D8" s="258">
        <v>9000</v>
      </c>
      <c r="E8" s="258">
        <v>11043</v>
      </c>
      <c r="F8" s="100">
        <f t="shared" ref="F8:F17" si="0">IF(ISERROR(E8/D8),"",E8/D8*100)</f>
        <v>122.7</v>
      </c>
      <c r="G8" s="232">
        <f t="shared" ref="G8:G17" si="1">IF(ISERROR(E8/B8),"",E8/B8*100-100)</f>
        <v>8.3</v>
      </c>
      <c r="H8" s="233"/>
    </row>
    <row r="9" ht="25.9" customHeight="1" spans="1:8">
      <c r="A9" s="235" t="s">
        <v>1567</v>
      </c>
      <c r="B9" s="258">
        <v>1473</v>
      </c>
      <c r="C9" s="258"/>
      <c r="D9" s="258"/>
      <c r="E9" s="258"/>
      <c r="F9" s="100" t="str">
        <f t="shared" si="0"/>
        <v/>
      </c>
      <c r="G9" s="232">
        <f t="shared" si="1"/>
        <v>-100</v>
      </c>
      <c r="H9" s="233"/>
    </row>
    <row r="10" ht="25.9" customHeight="1" spans="1:8">
      <c r="A10" s="235" t="s">
        <v>1568</v>
      </c>
      <c r="B10" s="258"/>
      <c r="C10" s="258"/>
      <c r="D10" s="258"/>
      <c r="E10" s="258"/>
      <c r="F10" s="100" t="str">
        <f t="shared" si="0"/>
        <v/>
      </c>
      <c r="G10" s="232" t="str">
        <f t="shared" si="1"/>
        <v/>
      </c>
      <c r="H10" s="233"/>
    </row>
    <row r="11" ht="25.9" customHeight="1" spans="1:8">
      <c r="A11" s="235" t="s">
        <v>1569</v>
      </c>
      <c r="B11" s="258"/>
      <c r="C11" s="258"/>
      <c r="D11" s="258"/>
      <c r="E11" s="258"/>
      <c r="F11" s="100" t="str">
        <f t="shared" si="0"/>
        <v/>
      </c>
      <c r="G11" s="232" t="str">
        <f t="shared" si="1"/>
        <v/>
      </c>
      <c r="H11" s="233"/>
    </row>
    <row r="12" ht="25.9" customHeight="1" spans="1:8">
      <c r="A12" s="259" t="s">
        <v>1570</v>
      </c>
      <c r="B12" s="234"/>
      <c r="C12" s="234"/>
      <c r="D12" s="234"/>
      <c r="E12" s="234"/>
      <c r="F12" s="100" t="str">
        <f t="shared" si="0"/>
        <v/>
      </c>
      <c r="G12" s="232" t="str">
        <f t="shared" si="1"/>
        <v/>
      </c>
      <c r="H12" s="233"/>
    </row>
    <row r="13" ht="25.9" customHeight="1" spans="1:8">
      <c r="A13" s="260"/>
      <c r="B13" s="261"/>
      <c r="C13" s="261"/>
      <c r="D13" s="261"/>
      <c r="E13" s="261"/>
      <c r="F13" s="100" t="str">
        <f t="shared" si="0"/>
        <v/>
      </c>
      <c r="G13" s="232" t="str">
        <f t="shared" si="1"/>
        <v/>
      </c>
      <c r="H13" s="233"/>
    </row>
    <row r="14" ht="30" customHeight="1" spans="1:8">
      <c r="A14" s="236" t="s">
        <v>1571</v>
      </c>
      <c r="B14" s="262">
        <f>B15+B16</f>
        <v>72</v>
      </c>
      <c r="C14" s="262">
        <f>C15+C16</f>
        <v>2693</v>
      </c>
      <c r="D14" s="262">
        <f>D15+D16</f>
        <v>2693</v>
      </c>
      <c r="E14" s="262">
        <f>E15+E16</f>
        <v>2963</v>
      </c>
      <c r="F14" s="100">
        <f t="shared" si="0"/>
        <v>110</v>
      </c>
      <c r="G14" s="232">
        <f t="shared" si="1"/>
        <v>4015.3</v>
      </c>
      <c r="H14" s="233"/>
    </row>
    <row r="15" ht="22.9" customHeight="1" spans="1:8">
      <c r="A15" s="237" t="s">
        <v>1572</v>
      </c>
      <c r="B15" s="258"/>
      <c r="C15" s="263"/>
      <c r="D15" s="263"/>
      <c r="E15" s="258"/>
      <c r="F15" s="100" t="str">
        <f t="shared" si="0"/>
        <v/>
      </c>
      <c r="G15" s="232" t="str">
        <f t="shared" si="1"/>
        <v/>
      </c>
      <c r="H15" s="233"/>
    </row>
    <row r="16" ht="22.9" customHeight="1" spans="1:8">
      <c r="A16" s="237" t="s">
        <v>1573</v>
      </c>
      <c r="B16" s="258">
        <v>72</v>
      </c>
      <c r="C16" s="264">
        <v>2693</v>
      </c>
      <c r="D16" s="264">
        <v>2693</v>
      </c>
      <c r="E16" s="258">
        <v>2963</v>
      </c>
      <c r="F16" s="100">
        <f t="shared" si="0"/>
        <v>110</v>
      </c>
      <c r="G16" s="232">
        <f t="shared" si="1"/>
        <v>4015.3</v>
      </c>
      <c r="H16" s="233"/>
    </row>
    <row r="17" s="240" customFormat="1" ht="22.9" customHeight="1" spans="1:8">
      <c r="A17" s="265" t="s">
        <v>116</v>
      </c>
      <c r="B17" s="266">
        <f>B7+B14</f>
        <v>11743</v>
      </c>
      <c r="C17" s="266">
        <f>C7+C14</f>
        <v>11693</v>
      </c>
      <c r="D17" s="266">
        <f>D7+D14</f>
        <v>11693</v>
      </c>
      <c r="E17" s="266">
        <f>E7+E14</f>
        <v>14006</v>
      </c>
      <c r="F17" s="267">
        <f t="shared" si="0"/>
        <v>119.8</v>
      </c>
      <c r="G17" s="232">
        <f t="shared" si="1"/>
        <v>19.3</v>
      </c>
      <c r="H17" s="268"/>
    </row>
  </sheetData>
  <mergeCells count="8">
    <mergeCell ref="A2:H2"/>
    <mergeCell ref="G3:H3"/>
    <mergeCell ref="A4:H4"/>
    <mergeCell ref="C5:D5"/>
    <mergeCell ref="E5:G5"/>
    <mergeCell ref="A5:A6"/>
    <mergeCell ref="B5:B6"/>
    <mergeCell ref="H5:H6"/>
  </mergeCells>
  <printOptions horizontalCentered="1"/>
  <pageMargins left="0.239583333333333" right="0.239583333333333" top="0.75" bottom="0.75" header="0.309722222222222" footer="0.309722222222222"/>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7"/>
  <sheetViews>
    <sheetView topLeftCell="A7" workbookViewId="0">
      <selection activeCell="A6" sqref="A6"/>
    </sheetView>
  </sheetViews>
  <sheetFormatPr defaultColWidth="9" defaultRowHeight="14.25" outlineLevelCol="7"/>
  <cols>
    <col min="1" max="1" width="29.875" style="217" customWidth="1"/>
    <col min="2" max="2" width="9.75" style="217" customWidth="1"/>
    <col min="3" max="3" width="10.75" style="217" customWidth="1"/>
    <col min="4" max="5" width="11.25" style="217" customWidth="1"/>
    <col min="6" max="6" width="7.625" style="217" customWidth="1"/>
    <col min="7" max="7" width="7.75" style="217" customWidth="1"/>
    <col min="8" max="8" width="6.375" style="217" customWidth="1"/>
    <col min="9" max="16384" width="9" style="217"/>
  </cols>
  <sheetData>
    <row r="1" s="215" customFormat="1" ht="27.6" customHeight="1" spans="1:8">
      <c r="A1" s="218"/>
      <c r="B1" s="218"/>
      <c r="C1" s="218"/>
      <c r="D1" s="219"/>
      <c r="E1" s="219"/>
      <c r="F1" s="219"/>
      <c r="G1" s="219"/>
      <c r="H1" s="220" t="s">
        <v>1574</v>
      </c>
    </row>
    <row r="2" s="215" customFormat="1" ht="27.6" customHeight="1" spans="1:8">
      <c r="A2" s="221" t="s">
        <v>1575</v>
      </c>
      <c r="B2" s="221"/>
      <c r="C2" s="221"/>
      <c r="D2" s="221"/>
      <c r="E2" s="221"/>
      <c r="F2" s="221"/>
      <c r="G2" s="221"/>
      <c r="H2" s="221"/>
    </row>
    <row r="3" s="215" customFormat="1" ht="27.6" customHeight="1" spans="1:8">
      <c r="A3" s="218"/>
      <c r="B3" s="218"/>
      <c r="C3" s="218"/>
      <c r="D3" s="219"/>
      <c r="E3" s="219"/>
      <c r="F3" s="219"/>
      <c r="G3" s="222" t="s">
        <v>23</v>
      </c>
      <c r="H3" s="222"/>
    </row>
    <row r="4" s="216" customFormat="1" ht="27.6" customHeight="1" spans="1:8">
      <c r="A4" s="223" t="s">
        <v>24</v>
      </c>
      <c r="B4" s="224" t="s">
        <v>25</v>
      </c>
      <c r="C4" s="225" t="s">
        <v>26</v>
      </c>
      <c r="D4" s="226"/>
      <c r="E4" s="225" t="s">
        <v>27</v>
      </c>
      <c r="F4" s="227"/>
      <c r="G4" s="227"/>
      <c r="H4" s="228" t="s">
        <v>1310</v>
      </c>
    </row>
    <row r="5" s="216" customFormat="1" ht="44.45" customHeight="1" spans="1:8">
      <c r="A5" s="223"/>
      <c r="B5" s="229"/>
      <c r="C5" s="223" t="s">
        <v>29</v>
      </c>
      <c r="D5" s="26" t="s">
        <v>30</v>
      </c>
      <c r="E5" s="26" t="s">
        <v>31</v>
      </c>
      <c r="F5" s="26" t="s">
        <v>32</v>
      </c>
      <c r="G5" s="26" t="s">
        <v>33</v>
      </c>
      <c r="H5" s="228"/>
    </row>
    <row r="6" ht="30" customHeight="1" spans="1:8">
      <c r="A6" s="230" t="s">
        <v>1576</v>
      </c>
      <c r="B6" s="231">
        <f>SUM(B7:B11)</f>
        <v>8780</v>
      </c>
      <c r="C6" s="231">
        <f>SUM(C7:C11)</f>
        <v>11693</v>
      </c>
      <c r="D6" s="231">
        <f>SUM(D7:D11)</f>
        <v>0</v>
      </c>
      <c r="E6" s="231">
        <f>SUM(E7:E11)</f>
        <v>0</v>
      </c>
      <c r="F6" s="104" t="str">
        <f>IF(ISERROR(E6/D6),"",E6/D6*100)</f>
        <v/>
      </c>
      <c r="G6" s="232">
        <f>IF(ISERROR(E6/B6),"",E6/B6*100-100)</f>
        <v>-100</v>
      </c>
      <c r="H6" s="233"/>
    </row>
    <row r="7" ht="36" customHeight="1" spans="1:8">
      <c r="A7" s="234" t="s">
        <v>1577</v>
      </c>
      <c r="B7" s="231"/>
      <c r="C7" s="231"/>
      <c r="D7" s="231"/>
      <c r="E7" s="231"/>
      <c r="F7" s="104" t="str">
        <f t="shared" ref="F7:F17" si="0">IF(ISERROR(E7/D7),"",E7/D7*100)</f>
        <v/>
      </c>
      <c r="G7" s="232" t="str">
        <f t="shared" ref="G7:G17" si="1">IF(ISERROR(E7/B7),"",E7/B7*100-100)</f>
        <v/>
      </c>
      <c r="H7" s="233"/>
    </row>
    <row r="8" ht="31.9" customHeight="1" spans="1:8">
      <c r="A8" s="234" t="s">
        <v>1578</v>
      </c>
      <c r="B8" s="231"/>
      <c r="C8" s="231"/>
      <c r="D8" s="231"/>
      <c r="E8" s="231"/>
      <c r="F8" s="104" t="str">
        <f t="shared" si="0"/>
        <v/>
      </c>
      <c r="G8" s="232" t="str">
        <f t="shared" si="1"/>
        <v/>
      </c>
      <c r="H8" s="233"/>
    </row>
    <row r="9" ht="31.9" customHeight="1" spans="1:8">
      <c r="A9" s="234" t="s">
        <v>1579</v>
      </c>
      <c r="B9" s="231"/>
      <c r="C9" s="231"/>
      <c r="D9" s="231"/>
      <c r="E9" s="231"/>
      <c r="F9" s="104" t="str">
        <f t="shared" si="0"/>
        <v/>
      </c>
      <c r="G9" s="232" t="str">
        <f t="shared" si="1"/>
        <v/>
      </c>
      <c r="H9" s="233"/>
    </row>
    <row r="10" ht="31.9" customHeight="1" spans="1:8">
      <c r="A10" s="234" t="s">
        <v>1580</v>
      </c>
      <c r="B10" s="231"/>
      <c r="C10" s="231"/>
      <c r="D10" s="231"/>
      <c r="E10" s="231"/>
      <c r="F10" s="104" t="str">
        <f t="shared" si="0"/>
        <v/>
      </c>
      <c r="G10" s="232" t="str">
        <f t="shared" si="1"/>
        <v/>
      </c>
      <c r="H10" s="233"/>
    </row>
    <row r="11" ht="31.9" customHeight="1" spans="1:8">
      <c r="A11" s="234" t="s">
        <v>1581</v>
      </c>
      <c r="B11" s="231">
        <v>8780</v>
      </c>
      <c r="C11" s="231">
        <v>11693</v>
      </c>
      <c r="D11" s="231"/>
      <c r="E11" s="231"/>
      <c r="F11" s="104" t="str">
        <f t="shared" si="0"/>
        <v/>
      </c>
      <c r="G11" s="232">
        <f t="shared" si="1"/>
        <v>-100</v>
      </c>
      <c r="H11" s="233"/>
    </row>
    <row r="12" ht="31.9" customHeight="1" spans="1:8">
      <c r="A12" s="235"/>
      <c r="B12" s="231"/>
      <c r="C12" s="231"/>
      <c r="D12" s="231"/>
      <c r="E12" s="231"/>
      <c r="F12" s="104" t="str">
        <f t="shared" si="0"/>
        <v/>
      </c>
      <c r="G12" s="232" t="str">
        <f t="shared" si="1"/>
        <v/>
      </c>
      <c r="H12" s="233"/>
    </row>
    <row r="13" ht="31.15" customHeight="1" spans="1:8">
      <c r="A13" s="236" t="s">
        <v>1582</v>
      </c>
      <c r="B13" s="231">
        <f>SUM(B14:B16)</f>
        <v>2963</v>
      </c>
      <c r="C13" s="231">
        <f>SUM(C14:C16)</f>
        <v>0</v>
      </c>
      <c r="D13" s="231">
        <f>SUM(D14:D16)</f>
        <v>11693</v>
      </c>
      <c r="E13" s="231">
        <f>SUM(E14:E16)</f>
        <v>14006</v>
      </c>
      <c r="F13" s="104">
        <f t="shared" si="0"/>
        <v>119.8</v>
      </c>
      <c r="G13" s="232">
        <f t="shared" si="1"/>
        <v>372.7</v>
      </c>
      <c r="H13" s="233"/>
    </row>
    <row r="14" ht="25.9" customHeight="1" spans="1:8">
      <c r="A14" s="237" t="s">
        <v>1583</v>
      </c>
      <c r="B14" s="231"/>
      <c r="C14" s="231"/>
      <c r="D14" s="231">
        <v>11693</v>
      </c>
      <c r="E14" s="231">
        <v>11693</v>
      </c>
      <c r="F14" s="104">
        <f t="shared" si="0"/>
        <v>100</v>
      </c>
      <c r="G14" s="232" t="str">
        <f t="shared" si="1"/>
        <v/>
      </c>
      <c r="H14" s="233"/>
    </row>
    <row r="15" ht="25.9" customHeight="1" spans="1:8">
      <c r="A15" s="237" t="s">
        <v>1584</v>
      </c>
      <c r="B15" s="231"/>
      <c r="C15" s="231"/>
      <c r="D15" s="231"/>
      <c r="E15" s="231"/>
      <c r="F15" s="104" t="str">
        <f t="shared" si="0"/>
        <v/>
      </c>
      <c r="G15" s="232" t="str">
        <f t="shared" si="1"/>
        <v/>
      </c>
      <c r="H15" s="233"/>
    </row>
    <row r="16" ht="25.9" customHeight="1" spans="1:8">
      <c r="A16" s="237" t="s">
        <v>1585</v>
      </c>
      <c r="B16" s="231">
        <v>2963</v>
      </c>
      <c r="C16" s="231"/>
      <c r="D16" s="231"/>
      <c r="E16" s="231">
        <v>2313</v>
      </c>
      <c r="F16" s="100" t="str">
        <f t="shared" si="0"/>
        <v/>
      </c>
      <c r="G16" s="232">
        <f t="shared" si="1"/>
        <v>-21.9</v>
      </c>
      <c r="H16" s="233"/>
    </row>
    <row r="17" ht="28.9" customHeight="1" spans="1:8">
      <c r="A17" s="223" t="s">
        <v>116</v>
      </c>
      <c r="B17" s="238">
        <f>B6+B13</f>
        <v>11743</v>
      </c>
      <c r="C17" s="238">
        <f>C6+C13</f>
        <v>11693</v>
      </c>
      <c r="D17" s="238">
        <f>D6+D13</f>
        <v>11693</v>
      </c>
      <c r="E17" s="238">
        <f>E6+E13</f>
        <v>14006</v>
      </c>
      <c r="F17" s="100">
        <f t="shared" si="0"/>
        <v>119.8</v>
      </c>
      <c r="G17" s="232">
        <f t="shared" si="1"/>
        <v>19.3</v>
      </c>
      <c r="H17" s="239"/>
    </row>
  </sheetData>
  <mergeCells count="7">
    <mergeCell ref="A2:H2"/>
    <mergeCell ref="G3:H3"/>
    <mergeCell ref="C4:D4"/>
    <mergeCell ref="E4:G4"/>
    <mergeCell ref="A4:A5"/>
    <mergeCell ref="B4:B5"/>
    <mergeCell ref="H4:H5"/>
  </mergeCells>
  <printOptions horizontalCentered="1"/>
  <pageMargins left="0.239583333333333" right="0.239583333333333" top="0.75" bottom="0.75" header="0.309722222222222" footer="0.309722222222222"/>
  <pageSetup paperSize="9" scale="9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U178"/>
  <sheetViews>
    <sheetView workbookViewId="0">
      <selection activeCell="A5" sqref="A5:A7"/>
    </sheetView>
  </sheetViews>
  <sheetFormatPr defaultColWidth="8.75" defaultRowHeight="13.5"/>
  <cols>
    <col min="1" max="1" width="10.125" style="201" customWidth="1"/>
    <col min="2" max="4" width="10.5" style="201" customWidth="1"/>
    <col min="5" max="5" width="9.5" style="201" customWidth="1"/>
    <col min="6" max="6" width="10.125" style="201" customWidth="1"/>
    <col min="7" max="7" width="8.25" style="201" customWidth="1"/>
    <col min="8" max="8" width="9.875" style="201" customWidth="1"/>
    <col min="9" max="9" width="10.125" style="201" customWidth="1"/>
    <col min="10" max="10" width="9.375" style="201" customWidth="1"/>
    <col min="11" max="16384" width="8.75" style="201"/>
  </cols>
  <sheetData>
    <row r="1" ht="24" customHeight="1" spans="9:10">
      <c r="I1" s="211" t="s">
        <v>1586</v>
      </c>
      <c r="J1" s="211"/>
    </row>
    <row r="2" ht="40.15" customHeight="1" spans="1:255">
      <c r="A2" s="202" t="s">
        <v>1587</v>
      </c>
      <c r="B2" s="202"/>
      <c r="C2" s="202"/>
      <c r="D2" s="202"/>
      <c r="E2" s="202"/>
      <c r="F2" s="202"/>
      <c r="G2" s="202"/>
      <c r="H2" s="202"/>
      <c r="I2" s="202"/>
      <c r="J2" s="20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c r="FG2" s="212"/>
      <c r="FH2" s="212"/>
      <c r="FI2" s="212"/>
      <c r="FJ2" s="212"/>
      <c r="FK2" s="212"/>
      <c r="FL2" s="212"/>
      <c r="FM2" s="212"/>
      <c r="FN2" s="212"/>
      <c r="FO2" s="212"/>
      <c r="FP2" s="212"/>
      <c r="FQ2" s="212"/>
      <c r="FR2" s="212"/>
      <c r="FS2" s="212"/>
      <c r="FT2" s="212"/>
      <c r="FU2" s="212"/>
      <c r="FV2" s="212"/>
      <c r="FW2" s="212"/>
      <c r="FX2" s="212"/>
      <c r="FY2" s="212"/>
      <c r="FZ2" s="212"/>
      <c r="GA2" s="212"/>
      <c r="GB2" s="212"/>
      <c r="GC2" s="212"/>
      <c r="GD2" s="212"/>
      <c r="GE2" s="212"/>
      <c r="GF2" s="212"/>
      <c r="GG2" s="212"/>
      <c r="GH2" s="212"/>
      <c r="GI2" s="212"/>
      <c r="GJ2" s="212"/>
      <c r="GK2" s="212"/>
      <c r="GL2" s="212"/>
      <c r="GM2" s="212"/>
      <c r="GN2" s="212"/>
      <c r="GO2" s="212"/>
      <c r="GP2" s="212"/>
      <c r="GQ2" s="212"/>
      <c r="GR2" s="212"/>
      <c r="GS2" s="212"/>
      <c r="GT2" s="212"/>
      <c r="GU2" s="212"/>
      <c r="GV2" s="212"/>
      <c r="GW2" s="212"/>
      <c r="GX2" s="212"/>
      <c r="GY2" s="212"/>
      <c r="GZ2" s="212"/>
      <c r="HA2" s="212"/>
      <c r="HB2" s="212"/>
      <c r="HC2" s="212"/>
      <c r="HD2" s="212"/>
      <c r="HE2" s="212"/>
      <c r="HF2" s="212"/>
      <c r="HG2" s="212"/>
      <c r="HH2" s="212"/>
      <c r="HI2" s="212"/>
      <c r="HJ2" s="212"/>
      <c r="HK2" s="212"/>
      <c r="HL2" s="212"/>
      <c r="HM2" s="212"/>
      <c r="HN2" s="212"/>
      <c r="HO2" s="212"/>
      <c r="HP2" s="212"/>
      <c r="HQ2" s="212"/>
      <c r="HR2" s="212"/>
      <c r="HS2" s="212"/>
      <c r="HT2" s="212"/>
      <c r="HU2" s="212"/>
      <c r="HV2" s="212"/>
      <c r="HW2" s="212"/>
      <c r="HX2" s="212"/>
      <c r="HY2" s="212"/>
      <c r="HZ2" s="212"/>
      <c r="IA2" s="212"/>
      <c r="IB2" s="212"/>
      <c r="IC2" s="212"/>
      <c r="ID2" s="212"/>
      <c r="IE2" s="212"/>
      <c r="IF2" s="212"/>
      <c r="IG2" s="212"/>
      <c r="IH2" s="212"/>
      <c r="II2" s="212"/>
      <c r="IJ2" s="212"/>
      <c r="IK2" s="212"/>
      <c r="IL2" s="212"/>
      <c r="IM2" s="212"/>
      <c r="IN2" s="212"/>
      <c r="IO2" s="212"/>
      <c r="IP2" s="212"/>
      <c r="IQ2" s="212"/>
      <c r="IR2" s="212"/>
      <c r="IS2" s="212"/>
      <c r="IT2" s="212"/>
      <c r="IU2" s="212"/>
    </row>
    <row r="3" s="200" customFormat="1" ht="7.15" customHeight="1" spans="1:10">
      <c r="A3" s="202"/>
      <c r="B3" s="202"/>
      <c r="C3" s="202"/>
      <c r="D3" s="202"/>
      <c r="E3" s="202"/>
      <c r="F3" s="202"/>
      <c r="G3" s="202"/>
      <c r="H3" s="202"/>
      <c r="I3" s="202"/>
      <c r="J3" s="202"/>
    </row>
    <row r="4" ht="40.15" customHeight="1" spans="1:255">
      <c r="A4" s="203"/>
      <c r="B4" s="203"/>
      <c r="C4" s="203"/>
      <c r="D4" s="203"/>
      <c r="E4" s="203"/>
      <c r="F4" s="203"/>
      <c r="G4" s="203"/>
      <c r="H4" s="203"/>
      <c r="I4" s="211" t="s">
        <v>1588</v>
      </c>
      <c r="J4" s="211"/>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3"/>
      <c r="EB4" s="203"/>
      <c r="EC4" s="203"/>
      <c r="ED4" s="203"/>
      <c r="EE4" s="203"/>
      <c r="EF4" s="203"/>
      <c r="EG4" s="203"/>
      <c r="EH4" s="203"/>
      <c r="EI4" s="203"/>
      <c r="EJ4" s="203"/>
      <c r="EK4" s="203"/>
      <c r="EL4" s="203"/>
      <c r="EM4" s="203"/>
      <c r="EN4" s="203"/>
      <c r="EO4" s="203"/>
      <c r="EP4" s="203"/>
      <c r="EQ4" s="203"/>
      <c r="ER4" s="203"/>
      <c r="ES4" s="203"/>
      <c r="ET4" s="203"/>
      <c r="EU4" s="203"/>
      <c r="EV4" s="203"/>
      <c r="EW4" s="203"/>
      <c r="EX4" s="203"/>
      <c r="EY4" s="203"/>
      <c r="EZ4" s="203"/>
      <c r="FA4" s="203"/>
      <c r="FB4" s="203"/>
      <c r="FC4" s="203"/>
      <c r="FD4" s="203"/>
      <c r="FE4" s="203"/>
      <c r="FF4" s="203"/>
      <c r="FG4" s="203"/>
      <c r="FH4" s="203"/>
      <c r="FI4" s="203"/>
      <c r="FJ4" s="203"/>
      <c r="FK4" s="203"/>
      <c r="FL4" s="203"/>
      <c r="FM4" s="203"/>
      <c r="FN4" s="203"/>
      <c r="FO4" s="203"/>
      <c r="FP4" s="203"/>
      <c r="FQ4" s="203"/>
      <c r="FR4" s="203"/>
      <c r="FS4" s="203"/>
      <c r="FT4" s="203"/>
      <c r="FU4" s="203"/>
      <c r="FV4" s="203"/>
      <c r="FW4" s="203"/>
      <c r="FX4" s="203"/>
      <c r="FY4" s="203"/>
      <c r="FZ4" s="203"/>
      <c r="GA4" s="203"/>
      <c r="GB4" s="203"/>
      <c r="GC4" s="203"/>
      <c r="GD4" s="203"/>
      <c r="GE4" s="203"/>
      <c r="GF4" s="203"/>
      <c r="GG4" s="203"/>
      <c r="GH4" s="203"/>
      <c r="GI4" s="203"/>
      <c r="GJ4" s="203"/>
      <c r="GK4" s="203"/>
      <c r="GL4" s="203"/>
      <c r="GM4" s="203"/>
      <c r="GN4" s="203"/>
      <c r="GO4" s="203"/>
      <c r="GP4" s="203"/>
      <c r="GQ4" s="203"/>
      <c r="GR4" s="203"/>
      <c r="GS4" s="203"/>
      <c r="GT4" s="203"/>
      <c r="GU4" s="203"/>
      <c r="GV4" s="203"/>
      <c r="GW4" s="203"/>
      <c r="GX4" s="203"/>
      <c r="GY4" s="203"/>
      <c r="GZ4" s="203"/>
      <c r="HA4" s="203"/>
      <c r="HB4" s="203"/>
      <c r="HC4" s="203"/>
      <c r="HD4" s="203"/>
      <c r="HE4" s="203"/>
      <c r="HF4" s="203"/>
      <c r="HG4" s="203"/>
      <c r="HH4" s="203"/>
      <c r="HI4" s="203"/>
      <c r="HJ4" s="203"/>
      <c r="HK4" s="203"/>
      <c r="HL4" s="203"/>
      <c r="HM4" s="203"/>
      <c r="HN4" s="203"/>
      <c r="HO4" s="203"/>
      <c r="HP4" s="203"/>
      <c r="HQ4" s="203"/>
      <c r="HR4" s="203"/>
      <c r="HS4" s="203"/>
      <c r="HT4" s="203"/>
      <c r="HU4" s="203"/>
      <c r="HV4" s="203"/>
      <c r="HW4" s="203"/>
      <c r="HX4" s="203"/>
      <c r="HY4" s="203"/>
      <c r="HZ4" s="203"/>
      <c r="IA4" s="203"/>
      <c r="IB4" s="203"/>
      <c r="IC4" s="203"/>
      <c r="ID4" s="203"/>
      <c r="IE4" s="203"/>
      <c r="IF4" s="203"/>
      <c r="IG4" s="203"/>
      <c r="IH4" s="203"/>
      <c r="II4" s="203"/>
      <c r="IJ4" s="203"/>
      <c r="IK4" s="203"/>
      <c r="IL4" s="203"/>
      <c r="IM4" s="203"/>
      <c r="IN4" s="203"/>
      <c r="IO4" s="203"/>
      <c r="IP4" s="203"/>
      <c r="IQ4" s="203"/>
      <c r="IR4" s="203"/>
      <c r="IS4" s="203"/>
      <c r="IT4" s="203"/>
      <c r="IU4" s="203"/>
    </row>
    <row r="5" ht="40.15" customHeight="1" spans="1:255">
      <c r="A5" s="204" t="s">
        <v>1589</v>
      </c>
      <c r="B5" s="205" t="s">
        <v>1590</v>
      </c>
      <c r="C5" s="205"/>
      <c r="D5" s="205"/>
      <c r="E5" s="205" t="s">
        <v>1591</v>
      </c>
      <c r="F5" s="205"/>
      <c r="G5" s="205"/>
      <c r="H5" s="205"/>
      <c r="I5" s="205"/>
      <c r="J5" s="205"/>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c r="HT5" s="212"/>
      <c r="HU5" s="212"/>
      <c r="HV5" s="212"/>
      <c r="HW5" s="212"/>
      <c r="HX5" s="212"/>
      <c r="HY5" s="212"/>
      <c r="HZ5" s="212"/>
      <c r="IA5" s="212"/>
      <c r="IB5" s="212"/>
      <c r="IC5" s="212"/>
      <c r="ID5" s="212"/>
      <c r="IE5" s="212"/>
      <c r="IF5" s="212"/>
      <c r="IG5" s="212"/>
      <c r="IH5" s="212"/>
      <c r="II5" s="212"/>
      <c r="IJ5" s="212"/>
      <c r="IK5" s="212"/>
      <c r="IL5" s="212"/>
      <c r="IM5" s="212"/>
      <c r="IN5" s="212"/>
      <c r="IO5" s="212"/>
      <c r="IP5" s="212"/>
      <c r="IQ5" s="212"/>
      <c r="IR5" s="212"/>
      <c r="IS5" s="212"/>
      <c r="IT5" s="212"/>
      <c r="IU5" s="212"/>
    </row>
    <row r="6" ht="40.15" customHeight="1" spans="1:255">
      <c r="A6" s="204"/>
      <c r="B6" s="205" t="s">
        <v>76</v>
      </c>
      <c r="C6" s="205" t="s">
        <v>1592</v>
      </c>
      <c r="D6" s="205" t="s">
        <v>1593</v>
      </c>
      <c r="E6" s="205" t="s">
        <v>76</v>
      </c>
      <c r="F6" s="205"/>
      <c r="G6" s="205" t="s">
        <v>1592</v>
      </c>
      <c r="H6" s="205"/>
      <c r="I6" s="205" t="s">
        <v>1593</v>
      </c>
      <c r="J6" s="205"/>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c r="HG6" s="212"/>
      <c r="HH6" s="212"/>
      <c r="HI6" s="212"/>
      <c r="HJ6" s="212"/>
      <c r="HK6" s="212"/>
      <c r="HL6" s="212"/>
      <c r="HM6" s="212"/>
      <c r="HN6" s="212"/>
      <c r="HO6" s="212"/>
      <c r="HP6" s="212"/>
      <c r="HQ6" s="212"/>
      <c r="HR6" s="212"/>
      <c r="HS6" s="212"/>
      <c r="HT6" s="212"/>
      <c r="HU6" s="212"/>
      <c r="HV6" s="212"/>
      <c r="HW6" s="212"/>
      <c r="HX6" s="212"/>
      <c r="HY6" s="212"/>
      <c r="HZ6" s="212"/>
      <c r="IA6" s="212"/>
      <c r="IB6" s="212"/>
      <c r="IC6" s="212"/>
      <c r="ID6" s="212"/>
      <c r="IE6" s="212"/>
      <c r="IF6" s="212"/>
      <c r="IG6" s="212"/>
      <c r="IH6" s="212"/>
      <c r="II6" s="212"/>
      <c r="IJ6" s="212"/>
      <c r="IK6" s="212"/>
      <c r="IL6" s="212"/>
      <c r="IM6" s="212"/>
      <c r="IN6" s="212"/>
      <c r="IO6" s="212"/>
      <c r="IP6" s="212"/>
      <c r="IQ6" s="212"/>
      <c r="IR6" s="212"/>
      <c r="IS6" s="212"/>
      <c r="IT6" s="212"/>
      <c r="IU6" s="212"/>
    </row>
    <row r="7" ht="40.15" customHeight="1" spans="1:255">
      <c r="A7" s="204"/>
      <c r="B7" s="205"/>
      <c r="C7" s="205"/>
      <c r="D7" s="205"/>
      <c r="E7" s="205"/>
      <c r="F7" s="206" t="s">
        <v>1594</v>
      </c>
      <c r="G7" s="207"/>
      <c r="H7" s="206" t="s">
        <v>1594</v>
      </c>
      <c r="I7" s="207"/>
      <c r="J7" s="206" t="s">
        <v>1594</v>
      </c>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c r="IO7" s="212"/>
      <c r="IP7" s="212"/>
      <c r="IQ7" s="212"/>
      <c r="IR7" s="212"/>
      <c r="IS7" s="212"/>
      <c r="IT7" s="212"/>
      <c r="IU7" s="212"/>
    </row>
    <row r="8" ht="40.15" customHeight="1" spans="1:255">
      <c r="A8" s="208" t="s">
        <v>1595</v>
      </c>
      <c r="B8" s="209">
        <v>193.15</v>
      </c>
      <c r="C8" s="210">
        <v>47.8</v>
      </c>
      <c r="D8" s="210">
        <v>145.35</v>
      </c>
      <c r="E8" s="209">
        <v>193.05</v>
      </c>
      <c r="F8" s="209">
        <v>8.02</v>
      </c>
      <c r="G8" s="209">
        <v>47.72</v>
      </c>
      <c r="H8" s="209">
        <v>2.9</v>
      </c>
      <c r="I8" s="209">
        <v>145.33</v>
      </c>
      <c r="J8" s="209">
        <v>5.12</v>
      </c>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c r="FU8" s="213"/>
      <c r="FV8" s="213"/>
      <c r="FW8" s="213"/>
      <c r="FX8" s="213"/>
      <c r="FY8" s="213"/>
      <c r="FZ8" s="213"/>
      <c r="GA8" s="213"/>
      <c r="GB8" s="213"/>
      <c r="GC8" s="213"/>
      <c r="GD8" s="213"/>
      <c r="GE8" s="213"/>
      <c r="GF8" s="213"/>
      <c r="GG8" s="213"/>
      <c r="GH8" s="213"/>
      <c r="GI8" s="213"/>
      <c r="GJ8" s="213"/>
      <c r="GK8" s="213"/>
      <c r="GL8" s="213"/>
      <c r="GM8" s="213"/>
      <c r="GN8" s="213"/>
      <c r="GO8" s="213"/>
      <c r="GP8" s="213"/>
      <c r="GQ8" s="213"/>
      <c r="GR8" s="213"/>
      <c r="GS8" s="213"/>
      <c r="GT8" s="213"/>
      <c r="GU8" s="213"/>
      <c r="GV8" s="213"/>
      <c r="GW8" s="213"/>
      <c r="GX8" s="213"/>
      <c r="GY8" s="213"/>
      <c r="GZ8" s="213"/>
      <c r="HA8" s="213"/>
      <c r="HB8" s="213"/>
      <c r="HC8" s="213"/>
      <c r="HD8" s="213"/>
      <c r="HE8" s="213"/>
      <c r="HF8" s="213"/>
      <c r="HG8" s="213"/>
      <c r="HH8" s="213"/>
      <c r="HI8" s="213"/>
      <c r="HJ8" s="213"/>
      <c r="HK8" s="213"/>
      <c r="HL8" s="213"/>
      <c r="HM8" s="213"/>
      <c r="HN8" s="213"/>
      <c r="HO8" s="213"/>
      <c r="HP8" s="213"/>
      <c r="HQ8" s="213"/>
      <c r="HR8" s="213"/>
      <c r="HS8" s="213"/>
      <c r="HT8" s="213"/>
      <c r="HU8" s="213"/>
      <c r="HV8" s="213"/>
      <c r="HW8" s="213"/>
      <c r="HX8" s="213"/>
      <c r="HY8" s="213"/>
      <c r="HZ8" s="213"/>
      <c r="IA8" s="213"/>
      <c r="IB8" s="213"/>
      <c r="IC8" s="213"/>
      <c r="ID8" s="213"/>
      <c r="IE8" s="213"/>
      <c r="IF8" s="213"/>
      <c r="IG8" s="213"/>
      <c r="IH8" s="213"/>
      <c r="II8" s="213"/>
      <c r="IJ8" s="213"/>
      <c r="IK8" s="213"/>
      <c r="IL8" s="213"/>
      <c r="IM8" s="213"/>
      <c r="IN8" s="213"/>
      <c r="IO8" s="213"/>
      <c r="IP8" s="213"/>
      <c r="IQ8" s="213"/>
      <c r="IR8" s="213"/>
      <c r="IS8" s="213"/>
      <c r="IT8" s="213"/>
      <c r="IU8" s="213"/>
    </row>
    <row r="9" ht="40.15" customHeight="1"/>
    <row r="10" ht="40.15" customHeight="1"/>
    <row r="11" ht="40.15" customHeight="1"/>
    <row r="12" ht="40.15" customHeight="1"/>
    <row r="13" ht="40.15" customHeight="1"/>
    <row r="14" ht="40.15" customHeight="1"/>
    <row r="15" ht="40.15" customHeight="1"/>
    <row r="16" ht="40.15" customHeight="1"/>
    <row r="17" ht="40.15" customHeight="1"/>
    <row r="18" ht="40.15" customHeight="1"/>
    <row r="19" ht="40.15" customHeight="1"/>
    <row r="20" ht="40.15" customHeight="1"/>
    <row r="21" ht="40.15" customHeight="1"/>
    <row r="22" ht="40.15" customHeight="1"/>
    <row r="23" ht="40.15" customHeight="1"/>
    <row r="24" ht="40.15" customHeight="1"/>
    <row r="25" ht="40.15" customHeight="1"/>
    <row r="26" ht="40.15" customHeight="1"/>
    <row r="27" ht="40.15" customHeight="1"/>
    <row r="28" ht="40.15" customHeight="1"/>
    <row r="29" ht="40.15" customHeight="1"/>
    <row r="30" ht="40.15" customHeight="1"/>
    <row r="31" ht="40.15" customHeight="1"/>
    <row r="32" ht="40.15" customHeight="1"/>
    <row r="33" ht="40.15" customHeight="1"/>
    <row r="34" ht="40.15" customHeight="1"/>
    <row r="35" ht="40.15" customHeight="1"/>
    <row r="36" ht="40.15" customHeight="1"/>
    <row r="37" ht="40.15" customHeight="1"/>
    <row r="38" ht="40.15" customHeight="1"/>
    <row r="39" ht="40.15" customHeight="1"/>
    <row r="40" ht="40.15" customHeight="1"/>
    <row r="41" ht="40.15" customHeight="1"/>
    <row r="42" ht="40.15" customHeight="1"/>
    <row r="43" ht="40.15" customHeight="1"/>
    <row r="44" ht="40.15" customHeight="1"/>
    <row r="45" ht="40.15" customHeight="1"/>
    <row r="46" ht="40.15" customHeight="1"/>
    <row r="47" ht="40.15" customHeight="1"/>
    <row r="48" ht="40.15" customHeight="1"/>
    <row r="49" ht="40.15" customHeight="1"/>
    <row r="50" ht="40.15" customHeight="1"/>
    <row r="51" ht="40.15" customHeight="1"/>
    <row r="52" ht="40.15" customHeight="1"/>
    <row r="53" ht="40.15" customHeight="1"/>
    <row r="54" ht="40.15" customHeight="1"/>
    <row r="55" ht="40.15" customHeight="1"/>
    <row r="56" ht="40.15" customHeight="1"/>
    <row r="57" ht="40.15" customHeight="1"/>
    <row r="58" ht="40.15" customHeight="1"/>
    <row r="59" ht="40.15" customHeight="1"/>
    <row r="60" ht="40.15" customHeight="1"/>
    <row r="61" ht="40.15" customHeight="1"/>
    <row r="62" ht="40.15" customHeight="1"/>
    <row r="63" ht="40.15" customHeight="1"/>
    <row r="64" ht="40.15" customHeight="1"/>
    <row r="65" ht="40.15" customHeight="1"/>
    <row r="66" ht="40.15" customHeight="1"/>
    <row r="67" ht="40.15" customHeight="1"/>
    <row r="68" ht="40.15" customHeight="1"/>
    <row r="69" ht="40.15" customHeight="1"/>
    <row r="70" ht="40.15" customHeight="1"/>
    <row r="71" ht="40.15" customHeight="1"/>
    <row r="72" ht="40.15" customHeight="1"/>
    <row r="73" ht="40.15" customHeight="1"/>
    <row r="74" ht="40.15" customHeight="1"/>
    <row r="75" ht="40.15" customHeight="1"/>
    <row r="76" ht="40.15" customHeight="1"/>
    <row r="77" ht="40.15" customHeight="1"/>
    <row r="78" ht="40.15" customHeight="1"/>
    <row r="79" ht="40.15" customHeight="1"/>
    <row r="80" ht="40.15" customHeight="1"/>
    <row r="81" ht="40.15" customHeight="1"/>
    <row r="82" ht="40.15" customHeight="1"/>
    <row r="83" ht="40.15" customHeight="1"/>
    <row r="84" ht="40.15" customHeight="1"/>
    <row r="85" ht="40.15" customHeight="1"/>
    <row r="86" ht="40.15" customHeight="1"/>
    <row r="87" ht="40.15" customHeight="1"/>
    <row r="88" ht="40.15" customHeight="1"/>
    <row r="89" ht="40.15" customHeight="1"/>
    <row r="90" ht="40.15" customHeight="1"/>
    <row r="91" ht="40.15" customHeight="1"/>
    <row r="92" ht="40.15" customHeight="1"/>
    <row r="93" ht="40.15" customHeight="1"/>
    <row r="94" ht="40.15" customHeight="1"/>
    <row r="95" ht="40.15" customHeight="1"/>
    <row r="96" ht="40.15" customHeight="1"/>
    <row r="97" ht="40.15" customHeight="1"/>
    <row r="98" ht="40.15" customHeight="1"/>
    <row r="99" ht="40.15" customHeight="1"/>
    <row r="100" ht="40.15" customHeight="1"/>
    <row r="101" ht="40.15" customHeight="1"/>
    <row r="102" ht="40.15" customHeight="1"/>
    <row r="103" ht="40.15" customHeight="1"/>
    <row r="104" ht="40.15" customHeight="1"/>
    <row r="105" ht="40.15" customHeight="1"/>
    <row r="106" ht="40.15" customHeight="1"/>
    <row r="107" ht="40.15" customHeight="1"/>
    <row r="108" ht="40.15" customHeight="1"/>
    <row r="109" ht="40.15" customHeight="1"/>
    <row r="110" ht="40.15" customHeight="1"/>
    <row r="111" ht="40.15" customHeight="1"/>
    <row r="112" ht="40.15" customHeight="1"/>
    <row r="113" ht="40.15" customHeight="1"/>
    <row r="114" ht="40.15" customHeight="1"/>
    <row r="115" ht="40.15" customHeight="1"/>
    <row r="116" ht="40.15" customHeight="1"/>
    <row r="117" ht="40.15" customHeight="1"/>
    <row r="118" ht="40.15" customHeight="1"/>
    <row r="119" ht="40.15" customHeight="1"/>
    <row r="120" ht="40.15" customHeight="1"/>
    <row r="121" ht="40.15" customHeight="1"/>
    <row r="122" ht="40.15" customHeight="1"/>
    <row r="123" ht="40.15" customHeight="1"/>
    <row r="124" ht="40.15" customHeight="1"/>
    <row r="125" ht="40.15" customHeight="1"/>
    <row r="126" ht="40.15" customHeight="1"/>
    <row r="127" ht="40.15" customHeight="1"/>
    <row r="128" ht="40.15" customHeight="1"/>
    <row r="129" ht="40.15" customHeight="1"/>
    <row r="130" ht="40.15" customHeight="1"/>
    <row r="131" ht="40.15" customHeight="1"/>
    <row r="132" ht="40.15" customHeight="1"/>
    <row r="133" ht="40.15" customHeight="1"/>
    <row r="134" ht="40.15" customHeight="1"/>
    <row r="135" ht="40.15" customHeight="1"/>
    <row r="136" ht="40.15" customHeight="1"/>
    <row r="137" ht="40.15" customHeight="1"/>
    <row r="138" ht="40.15" customHeight="1"/>
    <row r="139" ht="40.15" customHeight="1"/>
    <row r="140" ht="40.15" customHeight="1"/>
    <row r="141" ht="40.15" customHeight="1"/>
    <row r="142" ht="40.15" customHeight="1"/>
    <row r="143" ht="40.15" customHeight="1"/>
    <row r="144" ht="40.15" customHeight="1"/>
    <row r="145" ht="40.15" customHeight="1"/>
    <row r="146" ht="40.15" customHeight="1"/>
    <row r="147" ht="40.15" customHeight="1"/>
    <row r="148" ht="40.15" customHeight="1"/>
    <row r="149" ht="40.15" customHeight="1"/>
    <row r="150" ht="40.15" customHeight="1"/>
    <row r="151" ht="40.15" customHeight="1"/>
    <row r="152" ht="40.15" customHeight="1"/>
    <row r="153" ht="40.15" customHeight="1"/>
    <row r="154" ht="40.15" customHeight="1"/>
    <row r="155" ht="40.15" customHeight="1"/>
    <row r="156" ht="40.15" customHeight="1"/>
    <row r="157" ht="40.15" customHeight="1"/>
    <row r="158" ht="40.15" customHeight="1"/>
    <row r="159" ht="40.15" customHeight="1"/>
    <row r="160" ht="40.15" customHeight="1"/>
    <row r="161" ht="40.15" customHeight="1"/>
    <row r="162" ht="40.15" customHeight="1"/>
    <row r="163" ht="40.15" customHeight="1"/>
    <row r="164" ht="40.15" customHeight="1"/>
    <row r="165" ht="40.15" customHeight="1"/>
    <row r="166" ht="40.15" customHeight="1"/>
    <row r="167" ht="40.15" customHeight="1"/>
    <row r="168" ht="40.15" customHeight="1"/>
    <row r="169" ht="40.15" customHeight="1"/>
    <row r="170" ht="40.15" customHeight="1"/>
    <row r="171" ht="40.15" customHeight="1"/>
    <row r="172" ht="40.15" customHeight="1"/>
    <row r="173" ht="40.15" customHeight="1"/>
    <row r="174" ht="40.15" customHeight="1"/>
    <row r="175" ht="40.15" customHeight="1"/>
    <row r="176" ht="40.15" customHeight="1"/>
    <row r="177" ht="40.15" customHeight="1"/>
    <row r="178" ht="40.15" customHeight="1" spans="3:3">
      <c r="C178" s="214"/>
    </row>
  </sheetData>
  <mergeCells count="12">
    <mergeCell ref="I1:J1"/>
    <mergeCell ref="I4:J4"/>
    <mergeCell ref="B5:D5"/>
    <mergeCell ref="E5:J5"/>
    <mergeCell ref="E6:F6"/>
    <mergeCell ref="G6:H6"/>
    <mergeCell ref="I6:J6"/>
    <mergeCell ref="A5:A7"/>
    <mergeCell ref="B6:B7"/>
    <mergeCell ref="C6:C7"/>
    <mergeCell ref="D6:D7"/>
    <mergeCell ref="A2:J3"/>
  </mergeCells>
  <printOptions horizontalCentered="1"/>
  <pageMargins left="0.709722222222222" right="0.709722222222222" top="0.75" bottom="0.75" header="0.309722222222222" footer="0.309722222222222"/>
  <pageSetup paperSize="9" scale="82"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6"/>
  <sheetViews>
    <sheetView workbookViewId="0">
      <selection activeCell="C21" sqref="C21"/>
    </sheetView>
  </sheetViews>
  <sheetFormatPr defaultColWidth="9" defaultRowHeight="13.5" outlineLevelCol="1"/>
  <cols>
    <col min="1" max="1" width="43.125" style="187" customWidth="1"/>
    <col min="2" max="2" width="35.5" style="188" customWidth="1"/>
    <col min="3" max="3" width="35.5" style="187" customWidth="1"/>
    <col min="4" max="16384" width="9" style="187"/>
  </cols>
  <sheetData>
    <row r="1" ht="24" customHeight="1" spans="1:2">
      <c r="A1" s="189"/>
      <c r="B1" s="190" t="s">
        <v>1596</v>
      </c>
    </row>
    <row r="2" s="186" customFormat="1" ht="42.6" customHeight="1" spans="1:2">
      <c r="A2" s="191" t="s">
        <v>1597</v>
      </c>
      <c r="B2" s="191"/>
    </row>
    <row r="3" ht="24" customHeight="1" spans="2:2">
      <c r="B3" s="192" t="s">
        <v>1588</v>
      </c>
    </row>
    <row r="4" ht="28.5" customHeight="1" spans="1:2">
      <c r="A4" s="193" t="s">
        <v>1598</v>
      </c>
      <c r="B4" s="194" t="s">
        <v>1599</v>
      </c>
    </row>
    <row r="5" ht="28.5" customHeight="1" spans="1:2">
      <c r="A5" s="195" t="s">
        <v>1600</v>
      </c>
      <c r="B5" s="196">
        <v>39.98</v>
      </c>
    </row>
    <row r="6" ht="28.5" customHeight="1" spans="1:2">
      <c r="A6" s="197" t="s">
        <v>1601</v>
      </c>
      <c r="B6" s="198">
        <v>10.99</v>
      </c>
    </row>
    <row r="7" ht="28.5" customHeight="1" spans="1:2">
      <c r="A7" s="197" t="s">
        <v>1602</v>
      </c>
      <c r="B7" s="198">
        <v>8.99</v>
      </c>
    </row>
    <row r="8" ht="28.5" customHeight="1" spans="1:2">
      <c r="A8" s="197" t="s">
        <v>1603</v>
      </c>
      <c r="B8" s="198">
        <v>28.99</v>
      </c>
    </row>
    <row r="9" ht="28.5" customHeight="1" spans="1:2">
      <c r="A9" s="197" t="s">
        <v>1602</v>
      </c>
      <c r="B9" s="198">
        <v>7.14</v>
      </c>
    </row>
    <row r="10" ht="28.5" customHeight="1" spans="1:2">
      <c r="A10" s="195" t="s">
        <v>1604</v>
      </c>
      <c r="B10" s="196">
        <v>16.13</v>
      </c>
    </row>
    <row r="11" ht="28.5" customHeight="1" spans="1:2">
      <c r="A11" s="197" t="s">
        <v>1601</v>
      </c>
      <c r="B11" s="198">
        <v>8.99</v>
      </c>
    </row>
    <row r="12" ht="28.5" customHeight="1" spans="1:2">
      <c r="A12" s="197" t="s">
        <v>1603</v>
      </c>
      <c r="B12" s="198">
        <v>7.14</v>
      </c>
    </row>
    <row r="13" ht="28.5" customHeight="1" spans="1:2">
      <c r="A13" s="195" t="s">
        <v>1605</v>
      </c>
      <c r="B13" s="196">
        <v>6.6</v>
      </c>
    </row>
    <row r="14" ht="28.5" customHeight="1" spans="1:2">
      <c r="A14" s="197" t="s">
        <v>1601</v>
      </c>
      <c r="B14" s="198">
        <v>1.63</v>
      </c>
    </row>
    <row r="15" ht="28.5" customHeight="1" spans="1:2">
      <c r="A15" s="197" t="s">
        <v>1603</v>
      </c>
      <c r="B15" s="198">
        <v>4.97</v>
      </c>
    </row>
    <row r="16" ht="53.45" customHeight="1" spans="1:2">
      <c r="A16" s="199"/>
      <c r="B16" s="199"/>
    </row>
  </sheetData>
  <mergeCells count="2">
    <mergeCell ref="A2:B2"/>
    <mergeCell ref="A16:B16"/>
  </mergeCells>
  <printOptions horizontalCentered="1"/>
  <pageMargins left="0.709722222222222" right="0.709722222222222" top="0.75" bottom="0.75" header="0.309722222222222" footer="0.309722222222222"/>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6"/>
  <sheetViews>
    <sheetView zoomScale="85" zoomScaleNormal="85" workbookViewId="0">
      <selection activeCell="L27" sqref="L27"/>
    </sheetView>
  </sheetViews>
  <sheetFormatPr defaultColWidth="10" defaultRowHeight="15" outlineLevelCol="7"/>
  <cols>
    <col min="1" max="1" width="34.375" style="149" customWidth="1"/>
    <col min="2" max="2" width="9.375" style="149" customWidth="1"/>
    <col min="3" max="7" width="9.25" style="149" customWidth="1"/>
    <col min="8" max="8" width="7.875" style="149" customWidth="1"/>
    <col min="9" max="9" width="10" style="149"/>
    <col min="10" max="10" width="10.25" style="149" customWidth="1"/>
    <col min="11" max="16384" width="10" style="149"/>
  </cols>
  <sheetData>
    <row r="1" ht="22.15" customHeight="1" spans="8:8">
      <c r="H1" s="150" t="s">
        <v>1606</v>
      </c>
    </row>
    <row r="2" ht="33.6" customHeight="1" spans="1:8">
      <c r="A2" s="151" t="s">
        <v>1607</v>
      </c>
      <c r="B2" s="151"/>
      <c r="C2" s="151"/>
      <c r="D2" s="151"/>
      <c r="E2" s="151"/>
      <c r="F2" s="151"/>
      <c r="G2" s="151"/>
      <c r="H2" s="151"/>
    </row>
    <row r="3" ht="22.15" customHeight="1" spans="1:8">
      <c r="A3" s="152"/>
      <c r="B3" s="152"/>
      <c r="C3" s="152"/>
      <c r="D3" s="152"/>
      <c r="E3" s="152"/>
      <c r="F3" s="152"/>
      <c r="G3" s="176" t="s">
        <v>23</v>
      </c>
      <c r="H3" s="176"/>
    </row>
    <row r="4" ht="31.15" customHeight="1" spans="1:8">
      <c r="A4" s="155" t="s">
        <v>24</v>
      </c>
      <c r="B4" s="156" t="s">
        <v>25</v>
      </c>
      <c r="C4" s="26" t="s">
        <v>26</v>
      </c>
      <c r="D4" s="26"/>
      <c r="E4" s="26" t="s">
        <v>27</v>
      </c>
      <c r="F4" s="26"/>
      <c r="G4" s="26"/>
      <c r="H4" s="157" t="s">
        <v>28</v>
      </c>
    </row>
    <row r="5" ht="40.9" customHeight="1" spans="1:8">
      <c r="A5" s="155"/>
      <c r="B5" s="158"/>
      <c r="C5" s="26" t="s">
        <v>29</v>
      </c>
      <c r="D5" s="26" t="s">
        <v>30</v>
      </c>
      <c r="E5" s="26" t="s">
        <v>31</v>
      </c>
      <c r="F5" s="26" t="s">
        <v>32</v>
      </c>
      <c r="G5" s="26" t="s">
        <v>33</v>
      </c>
      <c r="H5" s="157"/>
    </row>
    <row r="6" s="148" customFormat="1" ht="22.15" customHeight="1" spans="1:8">
      <c r="A6" s="177" t="s">
        <v>34</v>
      </c>
      <c r="B6" s="160">
        <f>SUM(B7:B10)</f>
        <v>73305</v>
      </c>
      <c r="C6" s="160">
        <f>SUM(C7:C10)</f>
        <v>70641</v>
      </c>
      <c r="D6" s="160">
        <f>SUM(D7:D10)</f>
        <v>47765</v>
      </c>
      <c r="E6" s="160">
        <f>SUM(E7:E10)</f>
        <v>47918</v>
      </c>
      <c r="F6" s="161">
        <f t="shared" ref="F6:F29" si="0">IF(ISERROR(E6/D6),"",E6/D6*100)</f>
        <v>100.3</v>
      </c>
      <c r="G6" s="161">
        <f t="shared" ref="G6:G29" si="1">IF(ISERROR(E6/B6),"",E6/B6*100-100)</f>
        <v>-34.6</v>
      </c>
      <c r="H6" s="162"/>
    </row>
    <row r="7" s="148" customFormat="1" ht="22.15" customHeight="1" spans="1:8">
      <c r="A7" s="177" t="s">
        <v>1608</v>
      </c>
      <c r="B7" s="160">
        <v>58766</v>
      </c>
      <c r="C7" s="160">
        <v>59201</v>
      </c>
      <c r="D7" s="160">
        <v>42002</v>
      </c>
      <c r="E7" s="160">
        <v>42230</v>
      </c>
      <c r="F7" s="161">
        <f t="shared" si="0"/>
        <v>100.5</v>
      </c>
      <c r="G7" s="161">
        <f t="shared" si="1"/>
        <v>-28.1</v>
      </c>
      <c r="H7" s="162"/>
    </row>
    <row r="8" s="148" customFormat="1" ht="22.15" customHeight="1" spans="1:8">
      <c r="A8" s="177" t="s">
        <v>1609</v>
      </c>
      <c r="B8" s="160"/>
      <c r="C8" s="161"/>
      <c r="D8" s="160"/>
      <c r="E8" s="160"/>
      <c r="F8" s="161" t="str">
        <f t="shared" si="0"/>
        <v/>
      </c>
      <c r="G8" s="161" t="str">
        <f t="shared" si="1"/>
        <v/>
      </c>
      <c r="H8" s="162"/>
    </row>
    <row r="9" s="148" customFormat="1" ht="22.15" customHeight="1" spans="1:8">
      <c r="A9" s="177" t="s">
        <v>1610</v>
      </c>
      <c r="B9" s="160">
        <v>13728</v>
      </c>
      <c r="C9" s="160">
        <v>10777</v>
      </c>
      <c r="D9" s="160">
        <v>5065</v>
      </c>
      <c r="E9" s="160">
        <v>5121</v>
      </c>
      <c r="F9" s="161">
        <f t="shared" si="0"/>
        <v>101.1</v>
      </c>
      <c r="G9" s="161">
        <f t="shared" si="1"/>
        <v>-62.7</v>
      </c>
      <c r="H9" s="162"/>
    </row>
    <row r="10" s="148" customFormat="1" ht="22.15" customHeight="1" spans="1:8">
      <c r="A10" s="177" t="s">
        <v>1611</v>
      </c>
      <c r="B10" s="160">
        <f>SUM(B14:B17,B11:B12)</f>
        <v>811</v>
      </c>
      <c r="C10" s="160">
        <f>SUM(C14:C17,C11:C12)</f>
        <v>663</v>
      </c>
      <c r="D10" s="160">
        <f>SUM(D14:D17,D11:D12)</f>
        <v>698</v>
      </c>
      <c r="E10" s="160">
        <f>SUM(E14:E17,E11:E12)</f>
        <v>567</v>
      </c>
      <c r="F10" s="161">
        <f t="shared" si="0"/>
        <v>81.2</v>
      </c>
      <c r="G10" s="161">
        <f t="shared" si="1"/>
        <v>-30.1</v>
      </c>
      <c r="H10" s="162"/>
    </row>
    <row r="11" s="148" customFormat="1" ht="22.15" customHeight="1" spans="1:8">
      <c r="A11" s="178" t="s">
        <v>1612</v>
      </c>
      <c r="B11" s="160"/>
      <c r="C11" s="161"/>
      <c r="D11" s="160"/>
      <c r="E11" s="160"/>
      <c r="F11" s="161" t="str">
        <f t="shared" si="0"/>
        <v/>
      </c>
      <c r="G11" s="161" t="str">
        <f t="shared" si="1"/>
        <v/>
      </c>
      <c r="H11" s="162"/>
    </row>
    <row r="12" s="148" customFormat="1" ht="22.15" customHeight="1" spans="1:8">
      <c r="A12" s="178" t="s">
        <v>1613</v>
      </c>
      <c r="B12" s="160">
        <v>474</v>
      </c>
      <c r="C12" s="160">
        <v>487</v>
      </c>
      <c r="D12" s="160">
        <v>522</v>
      </c>
      <c r="E12" s="160">
        <v>412</v>
      </c>
      <c r="F12" s="161">
        <f t="shared" si="0"/>
        <v>78.9</v>
      </c>
      <c r="G12" s="161">
        <f t="shared" si="1"/>
        <v>-13.1</v>
      </c>
      <c r="H12" s="162"/>
    </row>
    <row r="13" s="148" customFormat="1" ht="22.15" customHeight="1" spans="1:8">
      <c r="A13" s="179"/>
      <c r="B13" s="160"/>
      <c r="C13" s="161"/>
      <c r="D13" s="161"/>
      <c r="E13" s="160"/>
      <c r="F13" s="161" t="str">
        <f t="shared" si="0"/>
        <v/>
      </c>
      <c r="G13" s="161" t="str">
        <f t="shared" si="1"/>
        <v/>
      </c>
      <c r="H13" s="162"/>
    </row>
    <row r="14" s="148" customFormat="1" ht="22.15" customHeight="1" spans="1:8">
      <c r="A14" s="178" t="s">
        <v>1614</v>
      </c>
      <c r="B14" s="160">
        <v>324</v>
      </c>
      <c r="C14" s="160">
        <v>171</v>
      </c>
      <c r="D14" s="160">
        <v>168</v>
      </c>
      <c r="E14" s="160">
        <v>155</v>
      </c>
      <c r="F14" s="161">
        <f t="shared" si="0"/>
        <v>92.3</v>
      </c>
      <c r="G14" s="161">
        <f t="shared" si="1"/>
        <v>-52.2</v>
      </c>
      <c r="H14" s="162"/>
    </row>
    <row r="15" s="148" customFormat="1" ht="22.15" customHeight="1" spans="1:8">
      <c r="A15" s="178" t="s">
        <v>1615</v>
      </c>
      <c r="B15" s="160"/>
      <c r="C15" s="161"/>
      <c r="D15" s="160"/>
      <c r="E15" s="160"/>
      <c r="F15" s="161" t="str">
        <f t="shared" si="0"/>
        <v/>
      </c>
      <c r="G15" s="161" t="str">
        <f t="shared" si="1"/>
        <v/>
      </c>
      <c r="H15" s="162"/>
    </row>
    <row r="16" s="148" customFormat="1" ht="22.15" customHeight="1" spans="1:8">
      <c r="A16" s="178" t="s">
        <v>1616</v>
      </c>
      <c r="B16" s="160"/>
      <c r="C16" s="160">
        <v>5</v>
      </c>
      <c r="D16" s="160">
        <v>8</v>
      </c>
      <c r="E16" s="160"/>
      <c r="F16" s="161">
        <f t="shared" si="0"/>
        <v>0</v>
      </c>
      <c r="G16" s="161" t="str">
        <f t="shared" si="1"/>
        <v/>
      </c>
      <c r="H16" s="162"/>
    </row>
    <row r="17" s="148" customFormat="1" ht="22.15" customHeight="1" spans="1:8">
      <c r="A17" s="178" t="s">
        <v>1617</v>
      </c>
      <c r="B17" s="160">
        <v>13</v>
      </c>
      <c r="C17" s="161"/>
      <c r="D17" s="160"/>
      <c r="E17" s="160"/>
      <c r="F17" s="161" t="str">
        <f t="shared" si="0"/>
        <v/>
      </c>
      <c r="G17" s="161">
        <f t="shared" si="1"/>
        <v>-100</v>
      </c>
      <c r="H17" s="162"/>
    </row>
    <row r="18" s="148" customFormat="1" ht="22.15" customHeight="1" spans="1:8">
      <c r="A18" s="180"/>
      <c r="B18" s="160"/>
      <c r="C18" s="161"/>
      <c r="D18" s="160"/>
      <c r="E18" s="160"/>
      <c r="F18" s="161" t="str">
        <f t="shared" si="0"/>
        <v/>
      </c>
      <c r="G18" s="161" t="str">
        <f t="shared" si="1"/>
        <v/>
      </c>
      <c r="H18" s="162"/>
    </row>
    <row r="19" s="148" customFormat="1" ht="22.15" customHeight="1" spans="1:8">
      <c r="A19" s="177" t="s">
        <v>1319</v>
      </c>
      <c r="B19" s="160">
        <f>SUM(B20:B21)</f>
        <v>23531</v>
      </c>
      <c r="C19" s="160">
        <f>SUM(C20:C21)</f>
        <v>17398</v>
      </c>
      <c r="D19" s="160">
        <f>SUM(D20:D21)</f>
        <v>19982</v>
      </c>
      <c r="E19" s="160">
        <f>SUM(E20:E21)</f>
        <v>20574</v>
      </c>
      <c r="F19" s="161">
        <f t="shared" si="0"/>
        <v>103</v>
      </c>
      <c r="G19" s="161">
        <f t="shared" si="1"/>
        <v>-12.6</v>
      </c>
      <c r="H19" s="162"/>
    </row>
    <row r="20" s="148" customFormat="1" ht="22.15" customHeight="1" spans="1:8">
      <c r="A20" s="178" t="s">
        <v>1618</v>
      </c>
      <c r="B20" s="160">
        <v>15140</v>
      </c>
      <c r="C20" s="160">
        <v>17398</v>
      </c>
      <c r="D20" s="160">
        <v>17630</v>
      </c>
      <c r="E20" s="160">
        <v>18289</v>
      </c>
      <c r="F20" s="161">
        <f t="shared" si="0"/>
        <v>103.7</v>
      </c>
      <c r="G20" s="161">
        <f t="shared" si="1"/>
        <v>20.8</v>
      </c>
      <c r="H20" s="162"/>
    </row>
    <row r="21" s="148" customFormat="1" ht="22.15" customHeight="1" spans="1:8">
      <c r="A21" s="178" t="s">
        <v>1619</v>
      </c>
      <c r="B21" s="160">
        <v>8391</v>
      </c>
      <c r="C21" s="161"/>
      <c r="D21" s="160">
        <v>2352</v>
      </c>
      <c r="E21" s="160">
        <v>2285</v>
      </c>
      <c r="F21" s="161">
        <f t="shared" si="0"/>
        <v>97.2</v>
      </c>
      <c r="G21" s="161">
        <f t="shared" si="1"/>
        <v>-72.8</v>
      </c>
      <c r="H21" s="162"/>
    </row>
    <row r="22" s="148" customFormat="1" ht="22.15" customHeight="1" spans="1:8">
      <c r="A22" s="178"/>
      <c r="B22" s="160"/>
      <c r="C22" s="161"/>
      <c r="D22" s="160"/>
      <c r="E22" s="160"/>
      <c r="F22" s="161" t="str">
        <f t="shared" si="0"/>
        <v/>
      </c>
      <c r="G22" s="161" t="str">
        <f t="shared" si="1"/>
        <v/>
      </c>
      <c r="H22" s="162"/>
    </row>
    <row r="23" s="148" customFormat="1" ht="22.15" customHeight="1" spans="1:8">
      <c r="A23" s="178"/>
      <c r="B23" s="160"/>
      <c r="C23" s="161"/>
      <c r="D23" s="160"/>
      <c r="E23" s="160"/>
      <c r="F23" s="161" t="str">
        <f t="shared" si="0"/>
        <v/>
      </c>
      <c r="G23" s="161" t="str">
        <f t="shared" si="1"/>
        <v/>
      </c>
      <c r="H23" s="162"/>
    </row>
    <row r="24" s="148" customFormat="1" ht="22.15" customHeight="1" spans="1:8">
      <c r="A24" s="177" t="s">
        <v>1620</v>
      </c>
      <c r="B24" s="160">
        <v>23694</v>
      </c>
      <c r="C24" s="160">
        <v>101</v>
      </c>
      <c r="D24" s="160">
        <v>34715</v>
      </c>
      <c r="E24" s="160">
        <v>34715</v>
      </c>
      <c r="F24" s="161">
        <f t="shared" si="0"/>
        <v>100</v>
      </c>
      <c r="G24" s="161">
        <f t="shared" si="1"/>
        <v>46.5</v>
      </c>
      <c r="H24" s="162"/>
    </row>
    <row r="25" s="148" customFormat="1" ht="22.15" customHeight="1" spans="1:8">
      <c r="A25" s="177"/>
      <c r="B25" s="160"/>
      <c r="C25" s="161"/>
      <c r="D25" s="160"/>
      <c r="E25" s="160"/>
      <c r="F25" s="161" t="str">
        <f t="shared" si="0"/>
        <v/>
      </c>
      <c r="G25" s="161" t="str">
        <f t="shared" si="1"/>
        <v/>
      </c>
      <c r="H25" s="162"/>
    </row>
    <row r="26" s="148" customFormat="1" ht="22.15" customHeight="1" spans="1:8">
      <c r="A26" s="181" t="s">
        <v>1621</v>
      </c>
      <c r="B26" s="160"/>
      <c r="C26" s="161"/>
      <c r="D26" s="160"/>
      <c r="E26" s="160"/>
      <c r="F26" s="161" t="str">
        <f t="shared" si="0"/>
        <v/>
      </c>
      <c r="G26" s="161" t="str">
        <f t="shared" si="1"/>
        <v/>
      </c>
      <c r="H26" s="162"/>
    </row>
    <row r="27" s="148" customFormat="1" ht="22.15" customHeight="1" spans="1:8">
      <c r="A27" s="181"/>
      <c r="B27" s="160"/>
      <c r="C27" s="161"/>
      <c r="D27" s="160"/>
      <c r="E27" s="160"/>
      <c r="F27" s="161" t="str">
        <f t="shared" si="0"/>
        <v/>
      </c>
      <c r="G27" s="161" t="str">
        <f t="shared" si="1"/>
        <v/>
      </c>
      <c r="H27" s="162"/>
    </row>
    <row r="28" s="148" customFormat="1" ht="22.15" customHeight="1" spans="1:8">
      <c r="A28" s="181" t="s">
        <v>1622</v>
      </c>
      <c r="B28" s="160"/>
      <c r="C28" s="161"/>
      <c r="D28" s="160"/>
      <c r="E28" s="160"/>
      <c r="F28" s="161" t="str">
        <f t="shared" si="0"/>
        <v/>
      </c>
      <c r="G28" s="161" t="str">
        <f t="shared" si="1"/>
        <v/>
      </c>
      <c r="H28" s="162"/>
    </row>
    <row r="29" s="148" customFormat="1" ht="22.15" customHeight="1" spans="1:8">
      <c r="A29" s="182" t="s">
        <v>69</v>
      </c>
      <c r="B29" s="160"/>
      <c r="C29" s="161"/>
      <c r="D29" s="160"/>
      <c r="E29" s="160"/>
      <c r="F29" s="161" t="str">
        <f t="shared" si="0"/>
        <v/>
      </c>
      <c r="G29" s="161" t="str">
        <f t="shared" si="1"/>
        <v/>
      </c>
      <c r="H29" s="162"/>
    </row>
    <row r="30" s="148" customFormat="1" ht="22.15" customHeight="1" spans="1:8">
      <c r="A30" s="182"/>
      <c r="B30" s="160"/>
      <c r="C30" s="161"/>
      <c r="D30" s="160"/>
      <c r="E30" s="160"/>
      <c r="F30" s="161"/>
      <c r="G30" s="161"/>
      <c r="H30" s="162"/>
    </row>
    <row r="31" s="148" customFormat="1" ht="22.15" customHeight="1" spans="1:8">
      <c r="A31" s="181" t="s">
        <v>1623</v>
      </c>
      <c r="B31" s="160">
        <v>10472</v>
      </c>
      <c r="C31" s="160">
        <v>9195</v>
      </c>
      <c r="D31" s="160">
        <v>7662</v>
      </c>
      <c r="E31" s="160">
        <v>7662</v>
      </c>
      <c r="F31" s="161">
        <f t="shared" ref="F31:F34" si="2">IF(ISERROR(E31/D31),"",E31/D31*100)</f>
        <v>100</v>
      </c>
      <c r="G31" s="161">
        <f t="shared" ref="G31:G34" si="3">IF(ISERROR(E31/B31),"",E31/B31*100-100)</f>
        <v>-26.8</v>
      </c>
      <c r="H31" s="162"/>
    </row>
    <row r="32" ht="22.15" customHeight="1" spans="1:8">
      <c r="A32" s="181"/>
      <c r="B32" s="160"/>
      <c r="C32" s="161"/>
      <c r="D32" s="160"/>
      <c r="E32" s="160"/>
      <c r="F32" s="161" t="str">
        <f t="shared" si="2"/>
        <v/>
      </c>
      <c r="G32" s="161" t="str">
        <f t="shared" si="3"/>
        <v/>
      </c>
      <c r="H32" s="162"/>
    </row>
    <row r="33" ht="22.15" customHeight="1" spans="1:8">
      <c r="A33" s="180"/>
      <c r="B33" s="160"/>
      <c r="C33" s="161"/>
      <c r="D33" s="160"/>
      <c r="E33" s="160"/>
      <c r="F33" s="161" t="str">
        <f t="shared" si="2"/>
        <v/>
      </c>
      <c r="G33" s="161" t="str">
        <f t="shared" si="3"/>
        <v/>
      </c>
      <c r="H33" s="162"/>
    </row>
    <row r="34" ht="22.15" customHeight="1" spans="1:8">
      <c r="A34" s="183" t="s">
        <v>72</v>
      </c>
      <c r="B34" s="160">
        <f>SUM(B6,B19,B24,B26,B28,B31)</f>
        <v>131002</v>
      </c>
      <c r="C34" s="160">
        <f>SUM(C6,C19,C24,C26,C28,C31)</f>
        <v>97335</v>
      </c>
      <c r="D34" s="160">
        <f>SUM(D6,D19,D24,D26,D28,D31)</f>
        <v>110124</v>
      </c>
      <c r="E34" s="160">
        <f>SUM(E6,E19,E24,E26,E28,E31)</f>
        <v>110869</v>
      </c>
      <c r="F34" s="161">
        <f t="shared" si="2"/>
        <v>100.7</v>
      </c>
      <c r="G34" s="161">
        <f t="shared" si="3"/>
        <v>-15.4</v>
      </c>
      <c r="H34" s="162"/>
    </row>
    <row r="35" ht="22.15" customHeight="1" spans="1:3">
      <c r="A35" s="184"/>
      <c r="C35" s="185"/>
    </row>
    <row r="36" ht="22.15" customHeight="1"/>
  </sheetData>
  <mergeCells count="7">
    <mergeCell ref="A2:H2"/>
    <mergeCell ref="G3:H3"/>
    <mergeCell ref="C4:D4"/>
    <mergeCell ref="E4:G4"/>
    <mergeCell ref="A4:A5"/>
    <mergeCell ref="B4:B5"/>
    <mergeCell ref="H4:H5"/>
  </mergeCells>
  <printOptions horizontalCentered="1" verticalCentered="1"/>
  <pageMargins left="0.709722222222222" right="0.709722222222222" top="0.75" bottom="0.75" header="0.309722222222222" footer="0.309722222222222"/>
  <pageSetup paperSize="9" scale="83" orientation="portrait"/>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40"/>
  <sheetViews>
    <sheetView zoomScale="85" zoomScaleNormal="85" workbookViewId="0">
      <pane xSplit="1" ySplit="7" topLeftCell="B8" activePane="bottomRight" state="frozen"/>
      <selection/>
      <selection pane="topRight"/>
      <selection pane="bottomLeft"/>
      <selection pane="bottomRight" activeCell="Q26" sqref="Q26"/>
    </sheetView>
  </sheetViews>
  <sheetFormatPr defaultColWidth="10" defaultRowHeight="15" outlineLevelCol="7"/>
  <cols>
    <col min="1" max="1" width="36.125" style="149" customWidth="1"/>
    <col min="2" max="2" width="9.25" style="149" customWidth="1"/>
    <col min="3" max="3" width="11.5" style="149" customWidth="1"/>
    <col min="4" max="7" width="9.25" style="149" customWidth="1"/>
    <col min="8" max="8" width="11.25" style="149" customWidth="1"/>
    <col min="9" max="16384" width="10" style="149"/>
  </cols>
  <sheetData>
    <row r="1" ht="22.15" customHeight="1" spans="8:8">
      <c r="H1" s="150" t="s">
        <v>1624</v>
      </c>
    </row>
    <row r="2" ht="31.15" customHeight="1" spans="1:8">
      <c r="A2" s="151" t="s">
        <v>1625</v>
      </c>
      <c r="B2" s="151"/>
      <c r="C2" s="151"/>
      <c r="D2" s="151"/>
      <c r="E2" s="151"/>
      <c r="F2" s="151"/>
      <c r="G2" s="151"/>
      <c r="H2" s="151"/>
    </row>
    <row r="3" ht="22.15" customHeight="1" spans="1:8">
      <c r="A3" s="152"/>
      <c r="B3" s="152"/>
      <c r="C3" s="153"/>
      <c r="D3" s="154"/>
      <c r="E3" s="154"/>
      <c r="F3" s="154"/>
      <c r="G3" s="154"/>
      <c r="H3" s="124" t="s">
        <v>23</v>
      </c>
    </row>
    <row r="4" ht="22.15" customHeight="1" spans="1:8">
      <c r="A4" s="152"/>
      <c r="B4" s="152"/>
      <c r="C4" s="153"/>
      <c r="D4" s="154"/>
      <c r="E4" s="154"/>
      <c r="F4" s="154"/>
      <c r="G4" s="154"/>
      <c r="H4" s="124"/>
    </row>
    <row r="5" ht="22.15" customHeight="1" spans="1:8">
      <c r="A5" s="155" t="s">
        <v>24</v>
      </c>
      <c r="B5" s="156" t="s">
        <v>25</v>
      </c>
      <c r="C5" s="26" t="s">
        <v>26</v>
      </c>
      <c r="D5" s="26"/>
      <c r="E5" s="26" t="s">
        <v>27</v>
      </c>
      <c r="F5" s="26"/>
      <c r="G5" s="26"/>
      <c r="H5" s="157" t="s">
        <v>28</v>
      </c>
    </row>
    <row r="6" ht="42" customHeight="1" spans="1:8">
      <c r="A6" s="155"/>
      <c r="B6" s="158"/>
      <c r="C6" s="26" t="s">
        <v>29</v>
      </c>
      <c r="D6" s="26" t="s">
        <v>30</v>
      </c>
      <c r="E6" s="26" t="s">
        <v>31</v>
      </c>
      <c r="F6" s="26" t="s">
        <v>32</v>
      </c>
      <c r="G6" s="26" t="s">
        <v>33</v>
      </c>
      <c r="H6" s="157"/>
    </row>
    <row r="7" s="148" customFormat="1" ht="22.15" customHeight="1" spans="1:8">
      <c r="A7" s="159" t="s">
        <v>78</v>
      </c>
      <c r="B7" s="160">
        <f>SUM(B8:B31)</f>
        <v>54664</v>
      </c>
      <c r="C7" s="160">
        <f>SUM(C8:C31)</f>
        <v>65814</v>
      </c>
      <c r="D7" s="160">
        <f>SUM(D8:D31)</f>
        <v>60511</v>
      </c>
      <c r="E7" s="160">
        <f>SUM(E8:E31)</f>
        <v>47897</v>
      </c>
      <c r="F7" s="161">
        <f t="shared" ref="F7:F27" si="0">IF(ISERROR(E7/D7),"",E7/D7*100)</f>
        <v>79.2</v>
      </c>
      <c r="G7" s="161">
        <f t="shared" ref="G7:G38" si="1">IF(ISERROR(E7/B7),"",E7/B7*100-100)</f>
        <v>-12.4</v>
      </c>
      <c r="H7" s="162"/>
    </row>
    <row r="8" s="148" customFormat="1" ht="22.15" customHeight="1" spans="1:8">
      <c r="A8" s="163" t="s">
        <v>1626</v>
      </c>
      <c r="B8" s="160">
        <v>16050</v>
      </c>
      <c r="C8" s="160">
        <v>18595</v>
      </c>
      <c r="D8" s="160">
        <v>18189</v>
      </c>
      <c r="E8" s="164">
        <v>15655</v>
      </c>
      <c r="F8" s="161">
        <f t="shared" si="0"/>
        <v>86.1</v>
      </c>
      <c r="G8" s="161">
        <f t="shared" si="1"/>
        <v>-2.5</v>
      </c>
      <c r="H8" s="165"/>
    </row>
    <row r="9" s="148" customFormat="1" ht="22.15" customHeight="1" spans="1:8">
      <c r="A9" s="163" t="s">
        <v>1627</v>
      </c>
      <c r="B9" s="160"/>
      <c r="C9" s="161"/>
      <c r="D9" s="160"/>
      <c r="E9" s="164"/>
      <c r="F9" s="161" t="str">
        <f t="shared" si="0"/>
        <v/>
      </c>
      <c r="G9" s="161" t="str">
        <f t="shared" si="1"/>
        <v/>
      </c>
      <c r="H9" s="165"/>
    </row>
    <row r="10" s="148" customFormat="1" ht="22.15" customHeight="1" spans="1:8">
      <c r="A10" s="163" t="s">
        <v>1628</v>
      </c>
      <c r="B10" s="160"/>
      <c r="C10" s="161"/>
      <c r="D10" s="160"/>
      <c r="E10" s="164"/>
      <c r="F10" s="161" t="str">
        <f t="shared" si="0"/>
        <v/>
      </c>
      <c r="G10" s="161" t="str">
        <f t="shared" si="1"/>
        <v/>
      </c>
      <c r="H10" s="165"/>
    </row>
    <row r="11" s="148" customFormat="1" ht="22.15" customHeight="1" spans="1:8">
      <c r="A11" s="163" t="s">
        <v>1629</v>
      </c>
      <c r="B11" s="160"/>
      <c r="C11" s="160">
        <v>30</v>
      </c>
      <c r="D11" s="160"/>
      <c r="E11" s="164"/>
      <c r="F11" s="161" t="str">
        <f t="shared" si="0"/>
        <v/>
      </c>
      <c r="G11" s="161" t="str">
        <f t="shared" si="1"/>
        <v/>
      </c>
      <c r="H11" s="165"/>
    </row>
    <row r="12" s="148" customFormat="1" ht="22.15" customHeight="1" spans="1:8">
      <c r="A12" s="163" t="s">
        <v>1630</v>
      </c>
      <c r="B12" s="160">
        <v>70</v>
      </c>
      <c r="C12" s="160">
        <v>27</v>
      </c>
      <c r="D12" s="160">
        <v>30</v>
      </c>
      <c r="E12" s="164">
        <v>21</v>
      </c>
      <c r="F12" s="161">
        <f t="shared" si="0"/>
        <v>70</v>
      </c>
      <c r="G12" s="161">
        <f t="shared" si="1"/>
        <v>-70</v>
      </c>
      <c r="H12" s="165"/>
    </row>
    <row r="13" s="148" customFormat="1" ht="22.15" customHeight="1" spans="1:8">
      <c r="A13" s="163" t="s">
        <v>1631</v>
      </c>
      <c r="B13" s="160"/>
      <c r="C13" s="160"/>
      <c r="D13" s="160">
        <v>7</v>
      </c>
      <c r="E13" s="164"/>
      <c r="F13" s="161"/>
      <c r="G13" s="161" t="str">
        <f t="shared" si="1"/>
        <v/>
      </c>
      <c r="H13" s="165"/>
    </row>
    <row r="14" s="148" customFormat="1" ht="22.15" customHeight="1" spans="1:8">
      <c r="A14" s="163" t="s">
        <v>1632</v>
      </c>
      <c r="B14" s="160">
        <v>1496</v>
      </c>
      <c r="C14" s="160">
        <v>1535</v>
      </c>
      <c r="D14" s="160">
        <v>1963</v>
      </c>
      <c r="E14" s="164">
        <v>1150</v>
      </c>
      <c r="F14" s="161">
        <f t="shared" si="0"/>
        <v>58.6</v>
      </c>
      <c r="G14" s="161">
        <f t="shared" si="1"/>
        <v>-23.1</v>
      </c>
      <c r="H14" s="165"/>
    </row>
    <row r="15" s="148" customFormat="1" ht="22.15" customHeight="1" spans="1:8">
      <c r="A15" s="163" t="s">
        <v>1633</v>
      </c>
      <c r="B15" s="160">
        <v>6632</v>
      </c>
      <c r="C15" s="160">
        <v>6601</v>
      </c>
      <c r="D15" s="160">
        <v>6220</v>
      </c>
      <c r="E15" s="164">
        <v>4997</v>
      </c>
      <c r="F15" s="161">
        <f t="shared" si="0"/>
        <v>80.3</v>
      </c>
      <c r="G15" s="161">
        <f t="shared" si="1"/>
        <v>-24.7</v>
      </c>
      <c r="H15" s="165"/>
    </row>
    <row r="16" s="148" customFormat="1" ht="22.15" customHeight="1" spans="1:8">
      <c r="A16" s="163" t="s">
        <v>1634</v>
      </c>
      <c r="B16" s="160">
        <v>2219</v>
      </c>
      <c r="C16" s="160">
        <v>2250</v>
      </c>
      <c r="D16" s="160">
        <v>2979</v>
      </c>
      <c r="E16" s="164">
        <v>2969</v>
      </c>
      <c r="F16" s="161">
        <f t="shared" si="0"/>
        <v>99.7</v>
      </c>
      <c r="G16" s="161">
        <f t="shared" si="1"/>
        <v>33.8</v>
      </c>
      <c r="H16" s="165"/>
    </row>
    <row r="17" s="148" customFormat="1" ht="22.15" customHeight="1" spans="1:8">
      <c r="A17" s="163" t="s">
        <v>1635</v>
      </c>
      <c r="B17" s="160">
        <v>1569</v>
      </c>
      <c r="C17" s="160">
        <v>1766</v>
      </c>
      <c r="D17" s="160">
        <v>2007</v>
      </c>
      <c r="E17" s="164">
        <v>1407</v>
      </c>
      <c r="F17" s="161">
        <f t="shared" si="0"/>
        <v>70.1</v>
      </c>
      <c r="G17" s="161">
        <f t="shared" si="1"/>
        <v>-10.3</v>
      </c>
      <c r="H17" s="165"/>
    </row>
    <row r="18" s="148" customFormat="1" ht="22.15" customHeight="1" spans="1:8">
      <c r="A18" s="163" t="s">
        <v>1636</v>
      </c>
      <c r="B18" s="160">
        <v>12621</v>
      </c>
      <c r="C18" s="160">
        <v>18518</v>
      </c>
      <c r="D18" s="160">
        <v>13650</v>
      </c>
      <c r="E18" s="164">
        <v>9297</v>
      </c>
      <c r="F18" s="161">
        <f t="shared" si="0"/>
        <v>68.1</v>
      </c>
      <c r="G18" s="161">
        <f t="shared" si="1"/>
        <v>-26.3</v>
      </c>
      <c r="H18" s="165"/>
    </row>
    <row r="19" s="148" customFormat="1" ht="22.15" customHeight="1" spans="1:8">
      <c r="A19" s="163" t="s">
        <v>1637</v>
      </c>
      <c r="B19" s="160">
        <v>10816</v>
      </c>
      <c r="C19" s="160">
        <v>13577</v>
      </c>
      <c r="D19" s="160">
        <v>12859</v>
      </c>
      <c r="E19" s="164">
        <v>10939</v>
      </c>
      <c r="F19" s="161">
        <f t="shared" si="0"/>
        <v>85.1</v>
      </c>
      <c r="G19" s="161">
        <f t="shared" si="1"/>
        <v>1.1</v>
      </c>
      <c r="H19" s="165"/>
    </row>
    <row r="20" s="148" customFormat="1" ht="22.15" customHeight="1" spans="1:8">
      <c r="A20" s="163" t="s">
        <v>1638</v>
      </c>
      <c r="B20" s="160">
        <v>3</v>
      </c>
      <c r="C20" s="160"/>
      <c r="D20" s="160"/>
      <c r="E20" s="164"/>
      <c r="F20" s="161" t="str">
        <f t="shared" si="0"/>
        <v/>
      </c>
      <c r="G20" s="161">
        <f t="shared" si="1"/>
        <v>-100</v>
      </c>
      <c r="H20" s="165"/>
    </row>
    <row r="21" s="148" customFormat="1" ht="22.15" customHeight="1" spans="1:8">
      <c r="A21" s="163" t="s">
        <v>1639</v>
      </c>
      <c r="B21" s="160">
        <v>1264</v>
      </c>
      <c r="C21" s="160">
        <v>356</v>
      </c>
      <c r="D21" s="160">
        <v>106</v>
      </c>
      <c r="E21" s="164"/>
      <c r="F21" s="161">
        <f t="shared" si="0"/>
        <v>0</v>
      </c>
      <c r="G21" s="161">
        <f t="shared" si="1"/>
        <v>-100</v>
      </c>
      <c r="H21" s="165"/>
    </row>
    <row r="22" s="148" customFormat="1" ht="22.15" customHeight="1" spans="1:8">
      <c r="A22" s="163" t="s">
        <v>1640</v>
      </c>
      <c r="B22" s="160"/>
      <c r="C22" s="160"/>
      <c r="D22" s="160"/>
      <c r="E22" s="164"/>
      <c r="F22" s="161" t="str">
        <f t="shared" si="0"/>
        <v/>
      </c>
      <c r="G22" s="161" t="str">
        <f t="shared" si="1"/>
        <v/>
      </c>
      <c r="H22" s="165"/>
    </row>
    <row r="23" s="148" customFormat="1" ht="22.15" customHeight="1" spans="1:8">
      <c r="A23" s="163" t="s">
        <v>1641</v>
      </c>
      <c r="B23" s="160"/>
      <c r="C23" s="160"/>
      <c r="D23" s="160"/>
      <c r="E23" s="166"/>
      <c r="F23" s="161" t="str">
        <f t="shared" si="0"/>
        <v/>
      </c>
      <c r="G23" s="161" t="str">
        <f t="shared" si="1"/>
        <v/>
      </c>
      <c r="H23" s="165"/>
    </row>
    <row r="24" s="148" customFormat="1" ht="22.15" customHeight="1" spans="1:8">
      <c r="A24" s="163" t="s">
        <v>1642</v>
      </c>
      <c r="B24" s="160"/>
      <c r="C24" s="160"/>
      <c r="D24" s="160"/>
      <c r="E24" s="166"/>
      <c r="F24" s="161" t="str">
        <f t="shared" si="0"/>
        <v/>
      </c>
      <c r="G24" s="161" t="str">
        <f t="shared" si="1"/>
        <v/>
      </c>
      <c r="H24" s="165"/>
    </row>
    <row r="25" s="148" customFormat="1" ht="22.15" customHeight="1" spans="1:8">
      <c r="A25" s="163" t="s">
        <v>1643</v>
      </c>
      <c r="B25" s="160"/>
      <c r="C25" s="160"/>
      <c r="D25" s="160"/>
      <c r="E25" s="166"/>
      <c r="F25" s="161" t="str">
        <f t="shared" si="0"/>
        <v/>
      </c>
      <c r="G25" s="161" t="str">
        <f t="shared" si="1"/>
        <v/>
      </c>
      <c r="H25" s="165"/>
    </row>
    <row r="26" s="148" customFormat="1" ht="22.15" customHeight="1" spans="1:8">
      <c r="A26" s="163" t="s">
        <v>1644</v>
      </c>
      <c r="B26" s="160">
        <v>1920</v>
      </c>
      <c r="C26" s="160">
        <v>1387</v>
      </c>
      <c r="D26" s="160">
        <v>2131</v>
      </c>
      <c r="E26" s="164">
        <v>1282</v>
      </c>
      <c r="F26" s="161">
        <f t="shared" si="0"/>
        <v>60.2</v>
      </c>
      <c r="G26" s="161">
        <f t="shared" si="1"/>
        <v>-33.2</v>
      </c>
      <c r="H26" s="165"/>
    </row>
    <row r="27" s="148" customFormat="1" ht="22.15" customHeight="1" spans="1:8">
      <c r="A27" s="163" t="s">
        <v>1645</v>
      </c>
      <c r="B27" s="160"/>
      <c r="C27" s="160"/>
      <c r="D27" s="160"/>
      <c r="E27" s="164">
        <v>0</v>
      </c>
      <c r="F27" s="161" t="str">
        <f t="shared" si="0"/>
        <v/>
      </c>
      <c r="G27" s="161" t="str">
        <f t="shared" si="1"/>
        <v/>
      </c>
      <c r="H27" s="165"/>
    </row>
    <row r="28" s="148" customFormat="1" ht="22.15" customHeight="1" spans="1:8">
      <c r="A28" s="167" t="s">
        <v>1646</v>
      </c>
      <c r="B28" s="160">
        <v>4</v>
      </c>
      <c r="C28" s="160">
        <v>35</v>
      </c>
      <c r="D28" s="160">
        <v>370</v>
      </c>
      <c r="E28" s="164">
        <v>180</v>
      </c>
      <c r="F28" s="161"/>
      <c r="G28" s="161">
        <f t="shared" si="1"/>
        <v>4400</v>
      </c>
      <c r="H28" s="165"/>
    </row>
    <row r="29" s="148" customFormat="1" ht="22.15" customHeight="1" spans="1:8">
      <c r="A29" s="163" t="s">
        <v>1647</v>
      </c>
      <c r="B29" s="160"/>
      <c r="C29" s="160">
        <v>1137</v>
      </c>
      <c r="D29" s="160"/>
      <c r="E29" s="160"/>
      <c r="F29" s="161" t="str">
        <f t="shared" ref="F29:F38" si="2">IF(ISERROR(E29/D29),"",E29/D29*100)</f>
        <v/>
      </c>
      <c r="G29" s="161" t="str">
        <f t="shared" si="1"/>
        <v/>
      </c>
      <c r="H29" s="165"/>
    </row>
    <row r="30" s="148" customFormat="1" ht="22.15" customHeight="1" spans="1:8">
      <c r="A30" s="163" t="s">
        <v>1648</v>
      </c>
      <c r="B30" s="160"/>
      <c r="C30" s="160"/>
      <c r="D30" s="160"/>
      <c r="E30" s="160"/>
      <c r="F30" s="161" t="str">
        <f t="shared" si="2"/>
        <v/>
      </c>
      <c r="G30" s="161" t="str">
        <f t="shared" si="1"/>
        <v/>
      </c>
      <c r="H30" s="165"/>
    </row>
    <row r="31" s="148" customFormat="1" ht="22.15" customHeight="1" spans="1:8">
      <c r="A31" s="163" t="s">
        <v>1649</v>
      </c>
      <c r="B31" s="160"/>
      <c r="C31" s="160"/>
      <c r="D31" s="160"/>
      <c r="E31" s="160"/>
      <c r="F31" s="161" t="str">
        <f t="shared" si="2"/>
        <v/>
      </c>
      <c r="G31" s="161" t="str">
        <f t="shared" si="1"/>
        <v/>
      </c>
      <c r="H31" s="168"/>
    </row>
    <row r="32" s="148" customFormat="1" ht="22.15" customHeight="1" spans="1:8">
      <c r="A32" s="163"/>
      <c r="B32" s="160"/>
      <c r="C32" s="160"/>
      <c r="D32" s="160"/>
      <c r="E32" s="160"/>
      <c r="F32" s="161" t="str">
        <f t="shared" si="2"/>
        <v/>
      </c>
      <c r="G32" s="161" t="str">
        <f t="shared" si="1"/>
        <v/>
      </c>
      <c r="H32" s="165"/>
    </row>
    <row r="33" s="148" customFormat="1" ht="22.15" customHeight="1" spans="1:8">
      <c r="A33" s="169" t="s">
        <v>104</v>
      </c>
      <c r="B33" s="160">
        <v>33961</v>
      </c>
      <c r="C33" s="160">
        <v>31521</v>
      </c>
      <c r="D33" s="160">
        <v>49613</v>
      </c>
      <c r="E33" s="160">
        <v>44013</v>
      </c>
      <c r="F33" s="161">
        <f t="shared" si="2"/>
        <v>88.7</v>
      </c>
      <c r="G33" s="161">
        <f t="shared" si="1"/>
        <v>29.6</v>
      </c>
      <c r="H33" s="168"/>
    </row>
    <row r="34" s="148" customFormat="1" ht="22.15" customHeight="1" spans="1:8">
      <c r="A34" s="170" t="s">
        <v>1650</v>
      </c>
      <c r="B34" s="160"/>
      <c r="C34" s="161"/>
      <c r="D34" s="160"/>
      <c r="E34" s="160"/>
      <c r="F34" s="161" t="str">
        <f t="shared" si="2"/>
        <v/>
      </c>
      <c r="G34" s="161" t="str">
        <f t="shared" si="1"/>
        <v/>
      </c>
      <c r="H34" s="171"/>
    </row>
    <row r="35" s="148" customFormat="1" ht="22.15" customHeight="1" spans="1:8">
      <c r="A35" s="170" t="s">
        <v>1651</v>
      </c>
      <c r="B35" s="160">
        <v>34715</v>
      </c>
      <c r="C35" s="161"/>
      <c r="D35" s="160"/>
      <c r="E35" s="160">
        <f>13907+1388+1</f>
        <v>15296</v>
      </c>
      <c r="F35" s="161" t="str">
        <f t="shared" si="2"/>
        <v/>
      </c>
      <c r="G35" s="161">
        <f t="shared" si="1"/>
        <v>-55.9</v>
      </c>
      <c r="H35" s="171"/>
    </row>
    <row r="36" ht="22.15" customHeight="1" spans="1:8">
      <c r="A36" s="172" t="s">
        <v>1652</v>
      </c>
      <c r="B36" s="160">
        <v>7662</v>
      </c>
      <c r="C36" s="161"/>
      <c r="D36" s="160"/>
      <c r="E36" s="160">
        <v>3663</v>
      </c>
      <c r="F36" s="161" t="str">
        <f t="shared" si="2"/>
        <v/>
      </c>
      <c r="G36" s="161">
        <f t="shared" si="1"/>
        <v>-52.2</v>
      </c>
      <c r="H36" s="171"/>
    </row>
    <row r="37" ht="22.15" customHeight="1" spans="1:8">
      <c r="A37" s="173" t="s">
        <v>114</v>
      </c>
      <c r="B37" s="160">
        <v>7662</v>
      </c>
      <c r="C37" s="161"/>
      <c r="D37" s="160"/>
      <c r="E37" s="160">
        <v>3663</v>
      </c>
      <c r="F37" s="161" t="str">
        <f t="shared" si="2"/>
        <v/>
      </c>
      <c r="G37" s="161">
        <f t="shared" si="1"/>
        <v>-52.2</v>
      </c>
      <c r="H37" s="165"/>
    </row>
    <row r="38" ht="22.15" customHeight="1" spans="1:8">
      <c r="A38" s="172" t="s">
        <v>1653</v>
      </c>
      <c r="B38" s="161"/>
      <c r="C38" s="161"/>
      <c r="D38" s="161"/>
      <c r="E38" s="161"/>
      <c r="F38" s="161" t="str">
        <f t="shared" si="2"/>
        <v/>
      </c>
      <c r="G38" s="161" t="str">
        <f t="shared" si="1"/>
        <v/>
      </c>
      <c r="H38" s="165"/>
    </row>
    <row r="39" ht="22.15" customHeight="1" spans="1:8">
      <c r="A39" s="172"/>
      <c r="B39" s="161"/>
      <c r="C39" s="161"/>
      <c r="D39" s="161"/>
      <c r="E39" s="161"/>
      <c r="F39" s="161"/>
      <c r="G39" s="161"/>
      <c r="H39" s="165"/>
    </row>
    <row r="40" ht="22.15" customHeight="1" spans="1:8">
      <c r="A40" s="174" t="s">
        <v>116</v>
      </c>
      <c r="B40" s="160">
        <f>SUM(B7,B33,B34,B35,B36)</f>
        <v>131002</v>
      </c>
      <c r="C40" s="160">
        <f>SUM(C7,C33,C34,C35,C36)</f>
        <v>97335</v>
      </c>
      <c r="D40" s="160">
        <f>SUM(D7,D33,D34,D35,D36)</f>
        <v>110124</v>
      </c>
      <c r="E40" s="160">
        <f>SUM(E7,E33,E34,E35,E36)</f>
        <v>110869</v>
      </c>
      <c r="F40" s="161">
        <f>IF(ISERROR(E40/D40),"",E40/D40*100)</f>
        <v>100.7</v>
      </c>
      <c r="G40" s="161">
        <f>IF(ISERROR(E40/B40),"",E40/B40*100-100)</f>
        <v>-15.4</v>
      </c>
      <c r="H40" s="175"/>
    </row>
  </sheetData>
  <mergeCells count="6">
    <mergeCell ref="A2:H2"/>
    <mergeCell ref="C5:D5"/>
    <mergeCell ref="E5:G5"/>
    <mergeCell ref="A5:A6"/>
    <mergeCell ref="B5:B6"/>
    <mergeCell ref="H5:H6"/>
  </mergeCells>
  <printOptions horizontalCentered="1" verticalCentered="1"/>
  <pageMargins left="0.709722222222222" right="0.709722222222222" top="0.75" bottom="0.75" header="0.309722222222222" footer="0.309722222222222"/>
  <pageSetup paperSize="9" scale="7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26"/>
  <sheetViews>
    <sheetView zoomScale="85" zoomScaleNormal="85" workbookViewId="0">
      <selection activeCell="L22" sqref="L22"/>
    </sheetView>
  </sheetViews>
  <sheetFormatPr defaultColWidth="10" defaultRowHeight="15" outlineLevelCol="7"/>
  <cols>
    <col min="1" max="1" width="31.625" style="125" customWidth="1"/>
    <col min="2" max="2" width="9.125" style="125" customWidth="1"/>
    <col min="3" max="3" width="10" style="125" customWidth="1"/>
    <col min="4" max="4" width="10.25" style="125" customWidth="1"/>
    <col min="5" max="7" width="9.125" style="125" customWidth="1"/>
    <col min="8" max="8" width="13.25" style="125" customWidth="1"/>
    <col min="9" max="16384" width="10" style="125"/>
  </cols>
  <sheetData>
    <row r="1" ht="22.15" customHeight="1" spans="8:8">
      <c r="H1" s="126" t="s">
        <v>1654</v>
      </c>
    </row>
    <row r="2" ht="22.15" customHeight="1" spans="1:8">
      <c r="A2" s="127" t="s">
        <v>1655</v>
      </c>
      <c r="B2" s="127"/>
      <c r="C2" s="127"/>
      <c r="D2" s="127"/>
      <c r="E2" s="127"/>
      <c r="F2" s="127"/>
      <c r="G2" s="127"/>
      <c r="H2" s="127"/>
    </row>
    <row r="3" ht="22.15" customHeight="1" spans="2:8">
      <c r="B3" s="128"/>
      <c r="H3" s="124" t="s">
        <v>23</v>
      </c>
    </row>
    <row r="4" ht="22.15" customHeight="1" spans="2:8">
      <c r="B4" s="128"/>
      <c r="H4" s="124"/>
    </row>
    <row r="5" s="124" customFormat="1" ht="22.15" customHeight="1" spans="1:8">
      <c r="A5" s="129" t="s">
        <v>24</v>
      </c>
      <c r="B5" s="95" t="s">
        <v>25</v>
      </c>
      <c r="C5" s="27" t="s">
        <v>26</v>
      </c>
      <c r="D5" s="42"/>
      <c r="E5" s="27" t="s">
        <v>27</v>
      </c>
      <c r="F5" s="130"/>
      <c r="G5" s="42"/>
      <c r="H5" s="131" t="s">
        <v>1310</v>
      </c>
    </row>
    <row r="6" s="124" customFormat="1" ht="33" customHeight="1" spans="1:8">
      <c r="A6" s="132"/>
      <c r="B6" s="97"/>
      <c r="C6" s="26" t="s">
        <v>29</v>
      </c>
      <c r="D6" s="26" t="s">
        <v>30</v>
      </c>
      <c r="E6" s="26" t="s">
        <v>31</v>
      </c>
      <c r="F6" s="26" t="s">
        <v>32</v>
      </c>
      <c r="G6" s="26" t="s">
        <v>33</v>
      </c>
      <c r="H6" s="133"/>
    </row>
    <row r="7" s="124" customFormat="1" ht="22.15" customHeight="1" spans="1:8">
      <c r="A7" s="134" t="s">
        <v>1656</v>
      </c>
      <c r="B7" s="103"/>
      <c r="C7" s="103"/>
      <c r="D7" s="103"/>
      <c r="E7" s="103"/>
      <c r="F7" s="103" t="str">
        <f t="shared" ref="F7:F24" si="0">IF(ISERROR(E7/D7),"",E7/D7*100)</f>
        <v/>
      </c>
      <c r="G7" s="103" t="str">
        <f t="shared" ref="G7:G17" si="1">IF(ISERROR(E7/B7),"",E7/B7*100-100)</f>
        <v/>
      </c>
      <c r="H7" s="101"/>
    </row>
    <row r="8" ht="22.15" customHeight="1" spans="1:8">
      <c r="A8" s="135" t="s">
        <v>1657</v>
      </c>
      <c r="B8" s="103"/>
      <c r="C8" s="103"/>
      <c r="D8" s="103"/>
      <c r="E8" s="103"/>
      <c r="F8" s="103" t="str">
        <f t="shared" si="0"/>
        <v/>
      </c>
      <c r="G8" s="103" t="str">
        <f t="shared" si="1"/>
        <v/>
      </c>
      <c r="H8" s="136"/>
    </row>
    <row r="9" ht="22.15" customHeight="1" spans="1:8">
      <c r="A9" s="135" t="s">
        <v>1658</v>
      </c>
      <c r="B9" s="103"/>
      <c r="C9" s="103"/>
      <c r="D9" s="103"/>
      <c r="E9" s="103"/>
      <c r="F9" s="103" t="str">
        <f t="shared" si="0"/>
        <v/>
      </c>
      <c r="G9" s="103" t="str">
        <f t="shared" si="1"/>
        <v/>
      </c>
      <c r="H9" s="136"/>
    </row>
    <row r="10" ht="22.15" customHeight="1" spans="1:8">
      <c r="A10" s="135" t="s">
        <v>1313</v>
      </c>
      <c r="B10" s="103"/>
      <c r="C10" s="103"/>
      <c r="D10" s="103"/>
      <c r="E10" s="103"/>
      <c r="F10" s="103" t="str">
        <f t="shared" si="0"/>
        <v/>
      </c>
      <c r="G10" s="103" t="str">
        <f t="shared" si="1"/>
        <v/>
      </c>
      <c r="H10" s="136"/>
    </row>
    <row r="11" ht="22.15" customHeight="1" spans="1:8">
      <c r="A11" s="135" t="s">
        <v>1314</v>
      </c>
      <c r="B11" s="103"/>
      <c r="C11" s="103"/>
      <c r="D11" s="103"/>
      <c r="E11" s="103"/>
      <c r="F11" s="103" t="str">
        <f t="shared" si="0"/>
        <v/>
      </c>
      <c r="G11" s="103" t="str">
        <f t="shared" si="1"/>
        <v/>
      </c>
      <c r="H11" s="136"/>
    </row>
    <row r="12" ht="22.15" customHeight="1" spans="1:8">
      <c r="A12" s="135" t="s">
        <v>1315</v>
      </c>
      <c r="B12" s="137"/>
      <c r="C12" s="103"/>
      <c r="D12" s="137"/>
      <c r="E12" s="137"/>
      <c r="F12" s="103" t="str">
        <f t="shared" si="0"/>
        <v/>
      </c>
      <c r="G12" s="103" t="str">
        <f t="shared" si="1"/>
        <v/>
      </c>
      <c r="H12" s="136"/>
    </row>
    <row r="13" ht="22.15" customHeight="1" spans="1:8">
      <c r="A13" s="135" t="s">
        <v>1659</v>
      </c>
      <c r="B13" s="103"/>
      <c r="C13" s="103"/>
      <c r="D13" s="103"/>
      <c r="E13" s="103"/>
      <c r="F13" s="103" t="str">
        <f t="shared" si="0"/>
        <v/>
      </c>
      <c r="G13" s="103" t="str">
        <f t="shared" si="1"/>
        <v/>
      </c>
      <c r="H13" s="136"/>
    </row>
    <row r="14" ht="22.15" customHeight="1" spans="1:8">
      <c r="A14" s="135" t="s">
        <v>1317</v>
      </c>
      <c r="B14" s="103"/>
      <c r="C14" s="103"/>
      <c r="D14" s="103"/>
      <c r="E14" s="103"/>
      <c r="F14" s="103" t="str">
        <f t="shared" si="0"/>
        <v/>
      </c>
      <c r="G14" s="103" t="str">
        <f t="shared" si="1"/>
        <v/>
      </c>
      <c r="H14" s="136"/>
    </row>
    <row r="15" ht="22.15" customHeight="1" spans="1:8">
      <c r="A15" s="138"/>
      <c r="B15" s="103"/>
      <c r="C15" s="103"/>
      <c r="D15" s="103"/>
      <c r="E15" s="103"/>
      <c r="F15" s="103" t="str">
        <f t="shared" si="0"/>
        <v/>
      </c>
      <c r="G15" s="103" t="str">
        <f t="shared" si="1"/>
        <v/>
      </c>
      <c r="H15" s="136"/>
    </row>
    <row r="16" ht="22.15" customHeight="1" spans="1:8">
      <c r="A16" s="138"/>
      <c r="B16" s="103"/>
      <c r="C16" s="103"/>
      <c r="D16" s="103"/>
      <c r="E16" s="103"/>
      <c r="F16" s="103" t="str">
        <f t="shared" si="0"/>
        <v/>
      </c>
      <c r="G16" s="103" t="str">
        <f t="shared" si="1"/>
        <v/>
      </c>
      <c r="H16" s="136"/>
    </row>
    <row r="17" ht="22.15" customHeight="1" spans="1:8">
      <c r="A17" s="134" t="s">
        <v>1319</v>
      </c>
      <c r="B17" s="99">
        <v>11208</v>
      </c>
      <c r="C17" s="99"/>
      <c r="D17" s="99">
        <v>3871</v>
      </c>
      <c r="E17" s="99">
        <v>4449</v>
      </c>
      <c r="F17" s="100">
        <f t="shared" si="0"/>
        <v>114.9</v>
      </c>
      <c r="G17" s="100">
        <f t="shared" si="1"/>
        <v>-60.3</v>
      </c>
      <c r="H17" s="136"/>
    </row>
    <row r="18" ht="22.15" customHeight="1" spans="1:8">
      <c r="A18" s="139"/>
      <c r="B18" s="140"/>
      <c r="C18" s="103"/>
      <c r="D18" s="140"/>
      <c r="E18" s="140"/>
      <c r="F18" s="103" t="str">
        <f t="shared" si="0"/>
        <v/>
      </c>
      <c r="G18" s="100" t="str">
        <f t="shared" ref="G18:G24" si="2">IF(ISERROR(E18/B18),"",E18/B18*100-100)</f>
        <v/>
      </c>
      <c r="H18" s="136"/>
    </row>
    <row r="19" ht="22.15" customHeight="1" spans="1:8">
      <c r="A19" s="141" t="s">
        <v>1321</v>
      </c>
      <c r="B19" s="103"/>
      <c r="C19" s="103"/>
      <c r="D19" s="103"/>
      <c r="E19" s="103"/>
      <c r="F19" s="103" t="str">
        <f t="shared" si="0"/>
        <v/>
      </c>
      <c r="G19" s="100" t="str">
        <f t="shared" si="2"/>
        <v/>
      </c>
      <c r="H19" s="136"/>
    </row>
    <row r="20" ht="22.15" customHeight="1" spans="1:8">
      <c r="A20" s="142"/>
      <c r="B20" s="103"/>
      <c r="C20" s="103"/>
      <c r="D20" s="103"/>
      <c r="E20" s="103"/>
      <c r="F20" s="103" t="str">
        <f t="shared" si="0"/>
        <v/>
      </c>
      <c r="G20" s="100" t="str">
        <f t="shared" si="2"/>
        <v/>
      </c>
      <c r="H20" s="136"/>
    </row>
    <row r="21" ht="22.15" customHeight="1" spans="1:8">
      <c r="A21" s="141" t="s">
        <v>1660</v>
      </c>
      <c r="B21" s="99">
        <v>1210</v>
      </c>
      <c r="C21" s="99">
        <v>4546</v>
      </c>
      <c r="D21" s="99">
        <v>8673</v>
      </c>
      <c r="E21" s="99">
        <v>8673</v>
      </c>
      <c r="F21" s="100">
        <f t="shared" si="0"/>
        <v>100</v>
      </c>
      <c r="G21" s="100">
        <f t="shared" si="2"/>
        <v>616.8</v>
      </c>
      <c r="H21" s="136"/>
    </row>
    <row r="22" ht="22.15" customHeight="1" spans="1:8">
      <c r="A22" s="143"/>
      <c r="B22" s="103"/>
      <c r="C22" s="103"/>
      <c r="D22" s="103"/>
      <c r="E22" s="103"/>
      <c r="F22" s="103" t="str">
        <f t="shared" si="0"/>
        <v/>
      </c>
      <c r="G22" s="100" t="str">
        <f t="shared" si="2"/>
        <v/>
      </c>
      <c r="H22" s="136"/>
    </row>
    <row r="23" ht="22.15" customHeight="1" spans="1:8">
      <c r="A23" s="144"/>
      <c r="B23" s="103"/>
      <c r="C23" s="103"/>
      <c r="D23" s="103"/>
      <c r="E23" s="103"/>
      <c r="F23" s="103" t="str">
        <f t="shared" si="0"/>
        <v/>
      </c>
      <c r="G23" s="100" t="str">
        <f t="shared" si="2"/>
        <v/>
      </c>
      <c r="H23" s="136"/>
    </row>
    <row r="24" ht="22.15" customHeight="1" spans="1:8">
      <c r="A24" s="145" t="s">
        <v>72</v>
      </c>
      <c r="B24" s="99">
        <f>SUM(B7,B17,B19,B21)</f>
        <v>12418</v>
      </c>
      <c r="C24" s="99">
        <f>SUM(C7,C17,C19,C21)</f>
        <v>4546</v>
      </c>
      <c r="D24" s="99">
        <f>SUM(D7,D17,D19,D21)</f>
        <v>12544</v>
      </c>
      <c r="E24" s="99">
        <f>SUM(E7,E17,E19,E21)</f>
        <v>13122</v>
      </c>
      <c r="F24" s="100">
        <f t="shared" si="0"/>
        <v>104.6</v>
      </c>
      <c r="G24" s="100">
        <f t="shared" si="2"/>
        <v>5.7</v>
      </c>
      <c r="H24" s="146"/>
    </row>
    <row r="26" spans="4:4">
      <c r="D26" s="147"/>
    </row>
  </sheetData>
  <mergeCells count="6">
    <mergeCell ref="A2:H2"/>
    <mergeCell ref="C5:D5"/>
    <mergeCell ref="E5:G5"/>
    <mergeCell ref="A5:A6"/>
    <mergeCell ref="B5:B6"/>
    <mergeCell ref="H5:H6"/>
  </mergeCells>
  <printOptions horizontalCentered="1" verticalCentered="1"/>
  <pageMargins left="0.709722222222222" right="0.709722222222222" top="0.75" bottom="0.75" header="0.309722222222222" footer="0.309722222222222"/>
  <pageSetup paperSize="9" scale="8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2"/>
  <sheetViews>
    <sheetView zoomScale="85" zoomScaleNormal="85" topLeftCell="A4" workbookViewId="0">
      <selection activeCell="A5" sqref="A5:A6"/>
    </sheetView>
  </sheetViews>
  <sheetFormatPr defaultColWidth="10" defaultRowHeight="15" outlineLevelCol="7"/>
  <cols>
    <col min="1" max="1" width="34" style="91" customWidth="1"/>
    <col min="2" max="2" width="9.125" style="91" customWidth="1"/>
    <col min="3" max="4" width="9.75" style="91" customWidth="1"/>
    <col min="5" max="5" width="9.125" style="91" customWidth="1"/>
    <col min="6" max="6" width="11.125" style="91" customWidth="1"/>
    <col min="7" max="7" width="9.125" style="91" customWidth="1"/>
    <col min="8" max="8" width="10.875" style="91" customWidth="1"/>
    <col min="9" max="16384" width="10" style="91"/>
  </cols>
  <sheetData>
    <row r="1" ht="22.15" customHeight="1" spans="8:8">
      <c r="H1" s="92" t="s">
        <v>1661</v>
      </c>
    </row>
    <row r="2" ht="34.9" customHeight="1" spans="1:8">
      <c r="A2" s="93" t="s">
        <v>1662</v>
      </c>
      <c r="B2" s="93"/>
      <c r="C2" s="93"/>
      <c r="D2" s="93"/>
      <c r="E2" s="93"/>
      <c r="F2" s="93"/>
      <c r="G2" s="93"/>
      <c r="H2" s="93"/>
    </row>
    <row r="3" ht="22.15" customHeight="1" spans="8:8">
      <c r="H3" s="90" t="s">
        <v>23</v>
      </c>
    </row>
    <row r="4" ht="22.15" customHeight="1" spans="8:8">
      <c r="H4" s="90"/>
    </row>
    <row r="5" s="90" customFormat="1" ht="22.15" customHeight="1" spans="1:8">
      <c r="A5" s="94" t="s">
        <v>24</v>
      </c>
      <c r="B5" s="95" t="s">
        <v>25</v>
      </c>
      <c r="C5" s="26" t="s">
        <v>26</v>
      </c>
      <c r="D5" s="26"/>
      <c r="E5" s="26" t="s">
        <v>27</v>
      </c>
      <c r="F5" s="26"/>
      <c r="G5" s="26"/>
      <c r="H5" s="96" t="s">
        <v>1310</v>
      </c>
    </row>
    <row r="6" s="90" customFormat="1" ht="33" customHeight="1" spans="1:8">
      <c r="A6" s="94"/>
      <c r="B6" s="97"/>
      <c r="C6" s="26" t="s">
        <v>29</v>
      </c>
      <c r="D6" s="26" t="s">
        <v>30</v>
      </c>
      <c r="E6" s="26" t="s">
        <v>31</v>
      </c>
      <c r="F6" s="26" t="s">
        <v>32</v>
      </c>
      <c r="G6" s="26" t="s">
        <v>33</v>
      </c>
      <c r="H6" s="96"/>
    </row>
    <row r="7" s="90" customFormat="1" ht="22.15" customHeight="1" spans="1:8">
      <c r="A7" s="98" t="s">
        <v>1663</v>
      </c>
      <c r="B7" s="99">
        <f>SUM(B8,B10,B13,B20:B22,B25)</f>
        <v>3745</v>
      </c>
      <c r="C7" s="99">
        <f>SUM(C8,C10,C13,C20:C22,C25)</f>
        <v>4546</v>
      </c>
      <c r="D7" s="99">
        <f>SUM(D8,D10,D13,D20:D22,D25)</f>
        <v>12544</v>
      </c>
      <c r="E7" s="99">
        <f>SUM(E8,E10,E13,E20:E22,E25)</f>
        <v>3460</v>
      </c>
      <c r="F7" s="100">
        <f t="shared" ref="F7:F20" si="0">IF(ISERROR(E7/D7),"",E7/D7*100)</f>
        <v>27.6</v>
      </c>
      <c r="G7" s="100">
        <f t="shared" ref="G7:G20" si="1">IF(ISERROR(E7/B7),"",E7/B7*100-100)</f>
        <v>-7.6</v>
      </c>
      <c r="H7" s="101"/>
    </row>
    <row r="8" ht="22.15" customHeight="1" spans="1:8">
      <c r="A8" s="102" t="s">
        <v>474</v>
      </c>
      <c r="B8" s="99"/>
      <c r="C8" s="99"/>
      <c r="D8" s="99"/>
      <c r="E8" s="99"/>
      <c r="F8" s="100" t="str">
        <f t="shared" si="0"/>
        <v/>
      </c>
      <c r="G8" s="100" t="str">
        <f t="shared" si="1"/>
        <v/>
      </c>
      <c r="H8" s="101"/>
    </row>
    <row r="9" ht="22.15" customHeight="1" spans="1:8">
      <c r="A9" s="102" t="s">
        <v>1328</v>
      </c>
      <c r="B9" s="103"/>
      <c r="C9" s="103"/>
      <c r="D9" s="103"/>
      <c r="E9" s="103"/>
      <c r="F9" s="100" t="str">
        <f t="shared" si="0"/>
        <v/>
      </c>
      <c r="G9" s="104" t="str">
        <f t="shared" si="1"/>
        <v/>
      </c>
      <c r="H9" s="101"/>
    </row>
    <row r="10" ht="22.15" customHeight="1" spans="1:8">
      <c r="A10" s="105" t="s">
        <v>517</v>
      </c>
      <c r="B10" s="99"/>
      <c r="C10" s="99"/>
      <c r="D10" s="99"/>
      <c r="E10" s="99"/>
      <c r="F10" s="100" t="str">
        <f t="shared" si="0"/>
        <v/>
      </c>
      <c r="G10" s="100" t="str">
        <f t="shared" si="1"/>
        <v/>
      </c>
      <c r="H10" s="101"/>
    </row>
    <row r="11" ht="22.15" customHeight="1" spans="1:8">
      <c r="A11" s="102" t="s">
        <v>1329</v>
      </c>
      <c r="B11" s="103"/>
      <c r="C11" s="103"/>
      <c r="D11" s="103"/>
      <c r="E11" s="103"/>
      <c r="F11" s="100" t="str">
        <f t="shared" si="0"/>
        <v/>
      </c>
      <c r="G11" s="104" t="str">
        <f t="shared" si="1"/>
        <v/>
      </c>
      <c r="H11" s="101"/>
    </row>
    <row r="12" ht="22.15" customHeight="1" spans="1:8">
      <c r="A12" s="102" t="s">
        <v>1330</v>
      </c>
      <c r="B12" s="103"/>
      <c r="C12" s="103"/>
      <c r="D12" s="103"/>
      <c r="E12" s="103"/>
      <c r="F12" s="100" t="str">
        <f t="shared" si="0"/>
        <v/>
      </c>
      <c r="G12" s="104" t="str">
        <f t="shared" si="1"/>
        <v/>
      </c>
      <c r="H12" s="101"/>
    </row>
    <row r="13" ht="22.15" customHeight="1" spans="1:8">
      <c r="A13" s="105" t="s">
        <v>756</v>
      </c>
      <c r="B13" s="99">
        <f>SUM(B14:B19)</f>
        <v>3594</v>
      </c>
      <c r="C13" s="99">
        <f>SUM(C14:C19)</f>
        <v>4490</v>
      </c>
      <c r="D13" s="99">
        <f>SUM(D14:D19)</f>
        <v>12422</v>
      </c>
      <c r="E13" s="99">
        <f>SUM(E14:E19)</f>
        <v>3454</v>
      </c>
      <c r="F13" s="100">
        <f t="shared" si="0"/>
        <v>27.8</v>
      </c>
      <c r="G13" s="100">
        <f t="shared" si="1"/>
        <v>-3.9</v>
      </c>
      <c r="H13" s="101"/>
    </row>
    <row r="14" ht="22.15" customHeight="1" spans="1:8">
      <c r="A14" s="102" t="s">
        <v>1664</v>
      </c>
      <c r="B14" s="103"/>
      <c r="C14" s="103"/>
      <c r="D14" s="103"/>
      <c r="E14" s="106"/>
      <c r="F14" s="100" t="str">
        <f t="shared" si="0"/>
        <v/>
      </c>
      <c r="G14" s="104" t="str">
        <f t="shared" si="1"/>
        <v/>
      </c>
      <c r="H14" s="101"/>
    </row>
    <row r="15" ht="22.15" customHeight="1" spans="1:8">
      <c r="A15" s="102" t="s">
        <v>1331</v>
      </c>
      <c r="B15" s="103">
        <v>3594</v>
      </c>
      <c r="C15" s="103">
        <v>4490</v>
      </c>
      <c r="D15" s="103">
        <v>12422</v>
      </c>
      <c r="E15" s="103">
        <v>3454</v>
      </c>
      <c r="F15" s="104">
        <f t="shared" si="0"/>
        <v>27.8</v>
      </c>
      <c r="G15" s="104">
        <f t="shared" si="1"/>
        <v>-3.9</v>
      </c>
      <c r="H15" s="101"/>
    </row>
    <row r="16" ht="22.15" customHeight="1" spans="1:8">
      <c r="A16" s="102" t="s">
        <v>1665</v>
      </c>
      <c r="B16" s="103"/>
      <c r="C16" s="103"/>
      <c r="D16" s="103"/>
      <c r="E16" s="107"/>
      <c r="F16" s="100" t="str">
        <f t="shared" si="0"/>
        <v/>
      </c>
      <c r="G16" s="104" t="str">
        <f t="shared" si="1"/>
        <v/>
      </c>
      <c r="H16" s="108"/>
    </row>
    <row r="17" ht="22.15" customHeight="1" spans="1:8">
      <c r="A17" s="102" t="s">
        <v>1333</v>
      </c>
      <c r="B17" s="103"/>
      <c r="C17" s="103"/>
      <c r="D17" s="103"/>
      <c r="E17" s="106"/>
      <c r="F17" s="100" t="str">
        <f t="shared" si="0"/>
        <v/>
      </c>
      <c r="G17" s="104" t="str">
        <f t="shared" si="1"/>
        <v/>
      </c>
      <c r="H17" s="101"/>
    </row>
    <row r="18" ht="22.15" customHeight="1" spans="1:8">
      <c r="A18" s="102" t="s">
        <v>1334</v>
      </c>
      <c r="B18" s="103"/>
      <c r="C18" s="103"/>
      <c r="D18" s="103"/>
      <c r="E18" s="106"/>
      <c r="F18" s="100" t="str">
        <f t="shared" si="0"/>
        <v/>
      </c>
      <c r="G18" s="104" t="str">
        <f t="shared" si="1"/>
        <v/>
      </c>
      <c r="H18" s="101"/>
    </row>
    <row r="19" ht="22.15" customHeight="1" spans="1:8">
      <c r="A19" s="102" t="s">
        <v>1666</v>
      </c>
      <c r="B19" s="103"/>
      <c r="C19" s="103"/>
      <c r="D19" s="103"/>
      <c r="E19" s="106"/>
      <c r="F19" s="100" t="str">
        <f t="shared" si="0"/>
        <v/>
      </c>
      <c r="G19" s="104" t="str">
        <f t="shared" si="1"/>
        <v/>
      </c>
      <c r="H19" s="101"/>
    </row>
    <row r="20" ht="22.15" customHeight="1" spans="1:8">
      <c r="A20" s="98" t="s">
        <v>1336</v>
      </c>
      <c r="B20" s="99"/>
      <c r="C20" s="99"/>
      <c r="D20" s="99"/>
      <c r="E20" s="106"/>
      <c r="F20" s="100" t="str">
        <f t="shared" si="0"/>
        <v/>
      </c>
      <c r="G20" s="100" t="str">
        <f t="shared" si="1"/>
        <v/>
      </c>
      <c r="H20" s="101"/>
    </row>
    <row r="21" ht="22.15" customHeight="1" spans="1:8">
      <c r="A21" s="109"/>
      <c r="B21" s="110"/>
      <c r="C21" s="110"/>
      <c r="D21" s="110"/>
      <c r="E21" s="106"/>
      <c r="F21" s="111"/>
      <c r="G21" s="111"/>
      <c r="H21" s="112"/>
    </row>
    <row r="22" ht="22.15" customHeight="1" spans="1:8">
      <c r="A22" s="113" t="s">
        <v>1337</v>
      </c>
      <c r="B22" s="110"/>
      <c r="C22" s="110"/>
      <c r="D22" s="110"/>
      <c r="E22" s="99"/>
      <c r="F22" s="111" t="str">
        <f t="shared" ref="F22:F32" si="2">IF(ISERROR(E22/D22),"",E22/D22*100)</f>
        <v/>
      </c>
      <c r="G22" s="111" t="str">
        <f t="shared" ref="G22:G32" si="3">IF(ISERROR(E22/B22),"",E22/B22*100-100)</f>
        <v/>
      </c>
      <c r="H22" s="112"/>
    </row>
    <row r="23" ht="22.15" customHeight="1" spans="1:8">
      <c r="A23" s="114" t="s">
        <v>1667</v>
      </c>
      <c r="B23" s="115"/>
      <c r="C23" s="115"/>
      <c r="D23" s="115"/>
      <c r="E23" s="103"/>
      <c r="F23" s="111" t="str">
        <f t="shared" si="2"/>
        <v/>
      </c>
      <c r="G23" s="116" t="str">
        <f t="shared" si="3"/>
        <v/>
      </c>
      <c r="H23" s="112"/>
    </row>
    <row r="24" ht="22.15" customHeight="1" spans="1:8">
      <c r="A24" s="114" t="s">
        <v>1338</v>
      </c>
      <c r="B24" s="115"/>
      <c r="C24" s="115"/>
      <c r="D24" s="115"/>
      <c r="E24" s="103"/>
      <c r="F24" s="111" t="str">
        <f t="shared" si="2"/>
        <v/>
      </c>
      <c r="G24" s="116" t="str">
        <f t="shared" si="3"/>
        <v/>
      </c>
      <c r="H24" s="112"/>
    </row>
    <row r="25" ht="22.15" customHeight="1" spans="1:8">
      <c r="A25" s="113" t="s">
        <v>1166</v>
      </c>
      <c r="B25" s="110">
        <f>SUM(B26:B27)</f>
        <v>151</v>
      </c>
      <c r="C25" s="110">
        <f>SUM(C26:C27)</f>
        <v>56</v>
      </c>
      <c r="D25" s="110">
        <f>SUM(D26:D27)</f>
        <v>122</v>
      </c>
      <c r="E25" s="117">
        <f>SUM(E26:E27)</f>
        <v>6</v>
      </c>
      <c r="F25" s="111">
        <f t="shared" si="2"/>
        <v>4.9</v>
      </c>
      <c r="G25" s="111">
        <f t="shared" si="3"/>
        <v>-96</v>
      </c>
      <c r="H25" s="112"/>
    </row>
    <row r="26" ht="22.15" customHeight="1" spans="1:8">
      <c r="A26" s="114" t="s">
        <v>1339</v>
      </c>
      <c r="B26" s="115"/>
      <c r="C26" s="115"/>
      <c r="D26" s="115"/>
      <c r="E26" s="106"/>
      <c r="F26" s="111" t="str">
        <f t="shared" si="2"/>
        <v/>
      </c>
      <c r="G26" s="116" t="str">
        <f t="shared" si="3"/>
        <v/>
      </c>
      <c r="H26" s="112"/>
    </row>
    <row r="27" ht="22.15" customHeight="1" spans="1:8">
      <c r="A27" s="114" t="s">
        <v>1341</v>
      </c>
      <c r="B27" s="115">
        <v>151</v>
      </c>
      <c r="C27" s="115">
        <v>56</v>
      </c>
      <c r="D27" s="115">
        <v>122</v>
      </c>
      <c r="E27" s="106">
        <v>6</v>
      </c>
      <c r="F27" s="116">
        <f t="shared" si="2"/>
        <v>4.9</v>
      </c>
      <c r="G27" s="116">
        <f t="shared" si="3"/>
        <v>-96</v>
      </c>
      <c r="H27" s="112"/>
    </row>
    <row r="28" ht="22.15" customHeight="1" spans="1:8">
      <c r="A28" s="118" t="s">
        <v>1668</v>
      </c>
      <c r="B28" s="110"/>
      <c r="C28" s="110"/>
      <c r="D28" s="110"/>
      <c r="E28" s="99"/>
      <c r="F28" s="111" t="str">
        <f t="shared" si="2"/>
        <v/>
      </c>
      <c r="G28" s="111" t="str">
        <f t="shared" si="3"/>
        <v/>
      </c>
      <c r="H28" s="112"/>
    </row>
    <row r="29" ht="22.15" customHeight="1" spans="1:8">
      <c r="A29" s="119" t="s">
        <v>1669</v>
      </c>
      <c r="B29" s="110"/>
      <c r="C29" s="110"/>
      <c r="D29" s="110"/>
      <c r="E29" s="99"/>
      <c r="F29" s="111" t="str">
        <f t="shared" si="2"/>
        <v/>
      </c>
      <c r="G29" s="111" t="str">
        <f t="shared" si="3"/>
        <v/>
      </c>
      <c r="H29" s="112"/>
    </row>
    <row r="30" ht="22.15" customHeight="1" spans="1:8">
      <c r="A30" s="113" t="s">
        <v>1670</v>
      </c>
      <c r="B30" s="120">
        <v>8673</v>
      </c>
      <c r="C30" s="115"/>
      <c r="D30" s="115"/>
      <c r="E30" s="103">
        <v>9662</v>
      </c>
      <c r="F30" s="116" t="str">
        <f t="shared" si="2"/>
        <v/>
      </c>
      <c r="G30" s="116">
        <f t="shared" si="3"/>
        <v>11.4</v>
      </c>
      <c r="H30" s="121"/>
    </row>
    <row r="31" ht="22.15" customHeight="1" spans="1:8">
      <c r="A31" s="122"/>
      <c r="B31" s="115"/>
      <c r="C31" s="115"/>
      <c r="D31" s="115"/>
      <c r="E31" s="103"/>
      <c r="F31" s="111" t="str">
        <f t="shared" si="2"/>
        <v/>
      </c>
      <c r="G31" s="116" t="str">
        <f t="shared" si="3"/>
        <v/>
      </c>
      <c r="H31" s="121"/>
    </row>
    <row r="32" ht="22.15" customHeight="1" spans="1:8">
      <c r="A32" s="123" t="s">
        <v>116</v>
      </c>
      <c r="B32" s="110">
        <f>SUM(B7,B28,B29,B30)</f>
        <v>12418</v>
      </c>
      <c r="C32" s="110">
        <f>SUM(C7,C28,C29,C30)</f>
        <v>4546</v>
      </c>
      <c r="D32" s="110">
        <f>SUM(D7,D28,D29,D30)</f>
        <v>12544</v>
      </c>
      <c r="E32" s="99">
        <f>SUM(E7,E28,E29,E30)</f>
        <v>13122</v>
      </c>
      <c r="F32" s="111">
        <f t="shared" si="2"/>
        <v>104.6</v>
      </c>
      <c r="G32" s="111">
        <f t="shared" si="3"/>
        <v>5.7</v>
      </c>
      <c r="H32" s="121"/>
    </row>
  </sheetData>
  <mergeCells count="6">
    <mergeCell ref="A2:H2"/>
    <mergeCell ref="C5:D5"/>
    <mergeCell ref="E5:G5"/>
    <mergeCell ref="A5:A6"/>
    <mergeCell ref="B5:B6"/>
    <mergeCell ref="H5:H6"/>
  </mergeCells>
  <printOptions horizontalCentered="1" verticalCentered="1"/>
  <pageMargins left="0.709722222222222" right="0.709722222222222" top="0.75" bottom="0.75" header="0.309722222222222" footer="0.309722222222222"/>
  <pageSetup paperSize="9" scale="7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0"/>
  <sheetViews>
    <sheetView workbookViewId="0">
      <selection activeCell="K6" sqref="K6"/>
    </sheetView>
  </sheetViews>
  <sheetFormatPr defaultColWidth="9" defaultRowHeight="14.25"/>
  <cols>
    <col min="1" max="1" width="8.75" style="72" customWidth="1"/>
    <col min="2" max="2" width="35.375" style="72" customWidth="1"/>
    <col min="3" max="3" width="15.25" style="72" customWidth="1"/>
    <col min="4" max="8" width="14.625" style="72" customWidth="1"/>
  </cols>
  <sheetData>
    <row r="1" ht="22.5" spans="1:8">
      <c r="A1" s="73" t="s">
        <v>1671</v>
      </c>
      <c r="B1" s="73"/>
      <c r="C1" s="73"/>
      <c r="D1" s="73"/>
      <c r="E1" s="73"/>
      <c r="F1" s="73"/>
      <c r="G1" s="73"/>
      <c r="H1" s="73"/>
    </row>
    <row r="2" spans="1:8">
      <c r="A2" s="74"/>
      <c r="B2" s="74"/>
      <c r="C2" s="74"/>
      <c r="D2" s="74"/>
      <c r="E2" s="74"/>
      <c r="F2" s="74"/>
      <c r="G2" s="74"/>
      <c r="H2" s="75" t="s">
        <v>1672</v>
      </c>
    </row>
    <row r="3" spans="1:8">
      <c r="A3" s="74"/>
      <c r="B3" s="74"/>
      <c r="C3" s="74"/>
      <c r="D3" s="74"/>
      <c r="E3" s="74"/>
      <c r="F3" s="74"/>
      <c r="G3" s="74"/>
      <c r="H3" s="75" t="s">
        <v>1673</v>
      </c>
    </row>
    <row r="4" spans="1:8">
      <c r="A4" s="76" t="s">
        <v>1180</v>
      </c>
      <c r="B4" s="77" t="s">
        <v>1181</v>
      </c>
      <c r="C4" s="77" t="s">
        <v>1674</v>
      </c>
      <c r="D4" s="78"/>
      <c r="E4" s="79"/>
      <c r="F4" s="77" t="s">
        <v>1675</v>
      </c>
      <c r="G4" s="78"/>
      <c r="H4" s="80"/>
    </row>
    <row r="5" ht="24" spans="1:11">
      <c r="A5" s="76"/>
      <c r="B5" s="77"/>
      <c r="C5" s="77"/>
      <c r="D5" s="77" t="s">
        <v>1676</v>
      </c>
      <c r="E5" s="81" t="s">
        <v>1677</v>
      </c>
      <c r="F5" s="77"/>
      <c r="G5" s="76" t="s">
        <v>1676</v>
      </c>
      <c r="H5" s="82" t="s">
        <v>1677</v>
      </c>
      <c r="J5" t="s">
        <v>1678</v>
      </c>
      <c r="K5" t="s">
        <v>1679</v>
      </c>
    </row>
    <row r="6" spans="1:11">
      <c r="A6" s="83"/>
      <c r="B6" s="84" t="s">
        <v>1674</v>
      </c>
      <c r="C6" s="85">
        <f t="shared" ref="C6:F6" si="0">C7+C12+C23+C31+C38+C42+C45+C49+C52+C58+C61+C66</f>
        <v>766470</v>
      </c>
      <c r="D6" s="85">
        <f t="shared" si="0"/>
        <v>738929</v>
      </c>
      <c r="E6" s="85">
        <f t="shared" si="0"/>
        <v>27541</v>
      </c>
      <c r="F6" s="85">
        <f t="shared" si="0"/>
        <v>360608</v>
      </c>
      <c r="G6" s="85">
        <f>SUM(G7,G12,G23,G31,G38,G42,G45,G49,G52,G58,G61,G66)</f>
        <v>359772</v>
      </c>
      <c r="H6" s="86">
        <f>SUM(H7,H12,H23,H31,H38,H42,H45,H49,H52,H58,H61,H66)</f>
        <v>836</v>
      </c>
      <c r="J6">
        <v>39384.350099</v>
      </c>
      <c r="K6" s="89">
        <f t="shared" ref="K6:K70" si="1">F6-J6</f>
        <v>321224</v>
      </c>
    </row>
    <row r="7" spans="1:11">
      <c r="A7" s="83">
        <v>501</v>
      </c>
      <c r="B7" s="87" t="s">
        <v>1250</v>
      </c>
      <c r="C7" s="86">
        <f t="shared" ref="C7:H7" si="2">SUM(C8:C11)</f>
        <v>54726</v>
      </c>
      <c r="D7" s="86">
        <f t="shared" si="2"/>
        <v>54726</v>
      </c>
      <c r="E7" s="86">
        <f t="shared" si="2"/>
        <v>0</v>
      </c>
      <c r="F7" s="86">
        <f t="shared" si="2"/>
        <v>54502</v>
      </c>
      <c r="G7" s="86">
        <f t="shared" si="2"/>
        <v>54502</v>
      </c>
      <c r="H7" s="86">
        <f t="shared" si="2"/>
        <v>0</v>
      </c>
      <c r="J7">
        <v>12121.728932</v>
      </c>
      <c r="K7" s="89">
        <f t="shared" si="1"/>
        <v>42380</v>
      </c>
    </row>
    <row r="8" spans="1:11">
      <c r="A8" s="83">
        <v>50101</v>
      </c>
      <c r="B8" s="83" t="s">
        <v>1251</v>
      </c>
      <c r="C8" s="86">
        <f t="shared" ref="C8:C11" si="3">D8+E8</f>
        <v>31923</v>
      </c>
      <c r="D8" s="88">
        <v>31923</v>
      </c>
      <c r="E8" s="88">
        <v>0</v>
      </c>
      <c r="F8" s="86">
        <f t="shared" ref="F8:F11" si="4">G8+H8</f>
        <v>31923</v>
      </c>
      <c r="G8" s="88">
        <v>31923</v>
      </c>
      <c r="H8" s="88">
        <v>0</v>
      </c>
      <c r="J8">
        <v>6443.311024</v>
      </c>
      <c r="K8" s="89">
        <f t="shared" si="1"/>
        <v>25480</v>
      </c>
    </row>
    <row r="9" spans="1:11">
      <c r="A9" s="83">
        <v>50102</v>
      </c>
      <c r="B9" s="83" t="s">
        <v>1252</v>
      </c>
      <c r="C9" s="86">
        <f t="shared" si="3"/>
        <v>12665</v>
      </c>
      <c r="D9" s="88">
        <v>12665</v>
      </c>
      <c r="E9" s="88">
        <v>0</v>
      </c>
      <c r="F9" s="86">
        <f t="shared" si="4"/>
        <v>12460</v>
      </c>
      <c r="G9" s="88">
        <v>12460</v>
      </c>
      <c r="H9" s="88">
        <v>0</v>
      </c>
      <c r="J9">
        <v>2971.314112</v>
      </c>
      <c r="K9" s="89">
        <f t="shared" si="1"/>
        <v>9489</v>
      </c>
    </row>
    <row r="10" spans="1:11">
      <c r="A10" s="83">
        <v>50103</v>
      </c>
      <c r="B10" s="83" t="s">
        <v>1253</v>
      </c>
      <c r="C10" s="86">
        <f t="shared" si="3"/>
        <v>6989</v>
      </c>
      <c r="D10" s="88">
        <v>6989</v>
      </c>
      <c r="E10" s="88">
        <v>0</v>
      </c>
      <c r="F10" s="86">
        <f t="shared" si="4"/>
        <v>6972</v>
      </c>
      <c r="G10" s="88">
        <v>6972</v>
      </c>
      <c r="H10" s="88">
        <v>0</v>
      </c>
      <c r="J10">
        <v>1951.946864</v>
      </c>
      <c r="K10" s="89">
        <f t="shared" si="1"/>
        <v>5020</v>
      </c>
    </row>
    <row r="11" spans="1:11">
      <c r="A11" s="83">
        <v>50199</v>
      </c>
      <c r="B11" s="83" t="s">
        <v>1254</v>
      </c>
      <c r="C11" s="86">
        <f t="shared" si="3"/>
        <v>3149</v>
      </c>
      <c r="D11" s="88">
        <v>3149</v>
      </c>
      <c r="E11" s="88">
        <v>0</v>
      </c>
      <c r="F11" s="86">
        <f t="shared" si="4"/>
        <v>3147</v>
      </c>
      <c r="G11" s="88">
        <v>3147</v>
      </c>
      <c r="H11" s="88">
        <v>0</v>
      </c>
      <c r="J11">
        <v>755.156932</v>
      </c>
      <c r="K11" s="89">
        <f t="shared" si="1"/>
        <v>2392</v>
      </c>
    </row>
    <row r="12" spans="1:11">
      <c r="A12" s="83">
        <v>502</v>
      </c>
      <c r="B12" s="87" t="s">
        <v>1255</v>
      </c>
      <c r="C12" s="86">
        <f t="shared" ref="C12:H12" si="5">SUM(C13:C22)</f>
        <v>114864</v>
      </c>
      <c r="D12" s="86">
        <f t="shared" si="5"/>
        <v>112168</v>
      </c>
      <c r="E12" s="86">
        <f t="shared" si="5"/>
        <v>2696</v>
      </c>
      <c r="F12" s="86">
        <f t="shared" si="5"/>
        <v>70186</v>
      </c>
      <c r="G12" s="86">
        <f t="shared" si="5"/>
        <v>70186</v>
      </c>
      <c r="H12" s="86">
        <f t="shared" si="5"/>
        <v>0</v>
      </c>
      <c r="J12">
        <v>7992.80089</v>
      </c>
      <c r="K12" s="89">
        <f t="shared" si="1"/>
        <v>62193</v>
      </c>
    </row>
    <row r="13" spans="1:11">
      <c r="A13" s="83">
        <v>50201</v>
      </c>
      <c r="B13" s="83" t="s">
        <v>1256</v>
      </c>
      <c r="C13" s="86">
        <f t="shared" ref="C13:C22" si="6">D13+E13</f>
        <v>33272</v>
      </c>
      <c r="D13" s="88">
        <v>33115</v>
      </c>
      <c r="E13" s="88">
        <v>157</v>
      </c>
      <c r="F13" s="86">
        <f t="shared" ref="F13:F22" si="7">G13+H13</f>
        <v>27315</v>
      </c>
      <c r="G13" s="88">
        <v>27315</v>
      </c>
      <c r="H13" s="88">
        <v>0</v>
      </c>
      <c r="J13">
        <v>3331.380729</v>
      </c>
      <c r="K13" s="89">
        <f t="shared" si="1"/>
        <v>23984</v>
      </c>
    </row>
    <row r="14" spans="1:11">
      <c r="A14" s="83">
        <v>50202</v>
      </c>
      <c r="B14" s="83" t="s">
        <v>1257</v>
      </c>
      <c r="C14" s="86">
        <f t="shared" si="6"/>
        <v>320</v>
      </c>
      <c r="D14" s="88">
        <v>320</v>
      </c>
      <c r="E14" s="88">
        <v>0</v>
      </c>
      <c r="F14" s="86">
        <f t="shared" si="7"/>
        <v>234</v>
      </c>
      <c r="G14" s="88">
        <v>234</v>
      </c>
      <c r="H14" s="88">
        <v>0</v>
      </c>
      <c r="J14">
        <v>29.44771</v>
      </c>
      <c r="K14" s="89">
        <f t="shared" si="1"/>
        <v>205</v>
      </c>
    </row>
    <row r="15" spans="1:11">
      <c r="A15" s="83">
        <v>50203</v>
      </c>
      <c r="B15" s="83" t="s">
        <v>1258</v>
      </c>
      <c r="C15" s="86">
        <f t="shared" si="6"/>
        <v>690</v>
      </c>
      <c r="D15" s="88">
        <v>690</v>
      </c>
      <c r="E15" s="88">
        <v>0</v>
      </c>
      <c r="F15" s="86">
        <f t="shared" si="7"/>
        <v>554</v>
      </c>
      <c r="G15" s="88">
        <v>554</v>
      </c>
      <c r="H15" s="88">
        <v>0</v>
      </c>
      <c r="J15">
        <v>26.571766</v>
      </c>
      <c r="K15" s="89">
        <f t="shared" si="1"/>
        <v>527</v>
      </c>
    </row>
    <row r="16" spans="1:11">
      <c r="A16" s="83">
        <v>50204</v>
      </c>
      <c r="B16" s="83" t="s">
        <v>1259</v>
      </c>
      <c r="C16" s="86">
        <f t="shared" si="6"/>
        <v>110</v>
      </c>
      <c r="D16" s="88">
        <v>110</v>
      </c>
      <c r="E16" s="88">
        <v>0</v>
      </c>
      <c r="F16" s="86">
        <f t="shared" si="7"/>
        <v>108</v>
      </c>
      <c r="G16" s="88">
        <v>108</v>
      </c>
      <c r="H16" s="88">
        <v>0</v>
      </c>
      <c r="J16">
        <v>0</v>
      </c>
      <c r="K16" s="89">
        <f t="shared" si="1"/>
        <v>108</v>
      </c>
    </row>
    <row r="17" spans="1:11">
      <c r="A17" s="83">
        <v>50205</v>
      </c>
      <c r="B17" s="83" t="s">
        <v>1260</v>
      </c>
      <c r="C17" s="86">
        <f t="shared" si="6"/>
        <v>38020</v>
      </c>
      <c r="D17" s="88">
        <v>38020</v>
      </c>
      <c r="E17" s="88">
        <v>0</v>
      </c>
      <c r="F17" s="86">
        <f t="shared" si="7"/>
        <v>19494</v>
      </c>
      <c r="G17" s="88">
        <v>19494</v>
      </c>
      <c r="H17" s="88">
        <v>0</v>
      </c>
      <c r="J17">
        <v>2665.105612</v>
      </c>
      <c r="K17" s="89">
        <f t="shared" si="1"/>
        <v>16829</v>
      </c>
    </row>
    <row r="18" spans="1:11">
      <c r="A18" s="83">
        <v>50206</v>
      </c>
      <c r="B18" s="83" t="s">
        <v>1261</v>
      </c>
      <c r="C18" s="86">
        <f t="shared" si="6"/>
        <v>365</v>
      </c>
      <c r="D18" s="88">
        <v>365</v>
      </c>
      <c r="E18" s="88">
        <v>0</v>
      </c>
      <c r="F18" s="86">
        <f t="shared" si="7"/>
        <v>355</v>
      </c>
      <c r="G18" s="88">
        <v>355</v>
      </c>
      <c r="H18" s="88">
        <v>0</v>
      </c>
      <c r="J18">
        <v>21.427927</v>
      </c>
      <c r="K18" s="89">
        <f t="shared" si="1"/>
        <v>334</v>
      </c>
    </row>
    <row r="19" spans="1:11">
      <c r="A19" s="83">
        <v>50207</v>
      </c>
      <c r="B19" s="83" t="s">
        <v>1262</v>
      </c>
      <c r="C19" s="86">
        <f t="shared" si="6"/>
        <v>0</v>
      </c>
      <c r="D19" s="88">
        <v>0</v>
      </c>
      <c r="E19" s="88">
        <v>0</v>
      </c>
      <c r="F19" s="86">
        <f t="shared" si="7"/>
        <v>0</v>
      </c>
      <c r="G19" s="88">
        <v>0</v>
      </c>
      <c r="H19" s="88">
        <v>0</v>
      </c>
      <c r="J19">
        <v>0</v>
      </c>
      <c r="K19" s="89">
        <f t="shared" si="1"/>
        <v>0</v>
      </c>
    </row>
    <row r="20" spans="1:11">
      <c r="A20" s="83">
        <v>50208</v>
      </c>
      <c r="B20" s="83" t="s">
        <v>1263</v>
      </c>
      <c r="C20" s="86">
        <f t="shared" si="6"/>
        <v>1567</v>
      </c>
      <c r="D20" s="88">
        <v>1567</v>
      </c>
      <c r="E20" s="88">
        <v>0</v>
      </c>
      <c r="F20" s="86">
        <f t="shared" si="7"/>
        <v>1510</v>
      </c>
      <c r="G20" s="88">
        <v>1510</v>
      </c>
      <c r="H20" s="88">
        <v>0</v>
      </c>
      <c r="J20">
        <v>213.143451</v>
      </c>
      <c r="K20" s="89">
        <f t="shared" si="1"/>
        <v>1297</v>
      </c>
    </row>
    <row r="21" spans="1:11">
      <c r="A21" s="83">
        <v>50209</v>
      </c>
      <c r="B21" s="83" t="s">
        <v>1264</v>
      </c>
      <c r="C21" s="86">
        <f t="shared" si="6"/>
        <v>2037</v>
      </c>
      <c r="D21" s="88">
        <v>2037</v>
      </c>
      <c r="E21" s="88">
        <v>0</v>
      </c>
      <c r="F21" s="86">
        <f t="shared" si="7"/>
        <v>1772</v>
      </c>
      <c r="G21" s="88">
        <v>1772</v>
      </c>
      <c r="H21" s="88">
        <v>0</v>
      </c>
      <c r="J21">
        <v>38.742073</v>
      </c>
      <c r="K21" s="89">
        <f t="shared" si="1"/>
        <v>1733</v>
      </c>
    </row>
    <row r="22" spans="1:11">
      <c r="A22" s="83">
        <v>50299</v>
      </c>
      <c r="B22" s="83" t="s">
        <v>1265</v>
      </c>
      <c r="C22" s="86">
        <f t="shared" si="6"/>
        <v>38483</v>
      </c>
      <c r="D22" s="88">
        <v>35944</v>
      </c>
      <c r="E22" s="88">
        <v>2539</v>
      </c>
      <c r="F22" s="86">
        <f t="shared" si="7"/>
        <v>18844</v>
      </c>
      <c r="G22" s="88">
        <v>18844</v>
      </c>
      <c r="H22" s="88">
        <v>0</v>
      </c>
      <c r="J22">
        <v>1666.981622</v>
      </c>
      <c r="K22" s="89">
        <f t="shared" si="1"/>
        <v>17177</v>
      </c>
    </row>
    <row r="23" spans="1:11">
      <c r="A23" s="83">
        <v>503</v>
      </c>
      <c r="B23" s="87" t="s">
        <v>1266</v>
      </c>
      <c r="C23" s="86">
        <f t="shared" ref="C23:H23" si="8">SUM(C24:C30)</f>
        <v>184846</v>
      </c>
      <c r="D23" s="86">
        <f t="shared" si="8"/>
        <v>176756</v>
      </c>
      <c r="E23" s="86">
        <f t="shared" si="8"/>
        <v>8090</v>
      </c>
      <c r="F23" s="86">
        <f t="shared" si="8"/>
        <v>117</v>
      </c>
      <c r="G23" s="86">
        <f t="shared" si="8"/>
        <v>117</v>
      </c>
      <c r="H23" s="86">
        <f t="shared" si="8"/>
        <v>0</v>
      </c>
      <c r="J23">
        <v>114.6089</v>
      </c>
      <c r="K23" s="89">
        <f t="shared" si="1"/>
        <v>2</v>
      </c>
    </row>
    <row r="24" spans="1:11">
      <c r="A24" s="83">
        <v>50301</v>
      </c>
      <c r="B24" s="83" t="s">
        <v>1267</v>
      </c>
      <c r="C24" s="86">
        <f t="shared" ref="C24:C30" si="9">D24+E24</f>
        <v>603</v>
      </c>
      <c r="D24" s="88">
        <v>603</v>
      </c>
      <c r="E24" s="88">
        <v>0</v>
      </c>
      <c r="F24" s="86">
        <f t="shared" ref="F24:F30" si="10">G24+H24</f>
        <v>0</v>
      </c>
      <c r="G24" s="88">
        <v>0</v>
      </c>
      <c r="H24" s="88">
        <v>0</v>
      </c>
      <c r="J24">
        <v>0</v>
      </c>
      <c r="K24" s="89">
        <f t="shared" si="1"/>
        <v>0</v>
      </c>
    </row>
    <row r="25" spans="1:11">
      <c r="A25" s="83">
        <v>50302</v>
      </c>
      <c r="B25" s="83" t="s">
        <v>1268</v>
      </c>
      <c r="C25" s="86">
        <f t="shared" si="9"/>
        <v>77920</v>
      </c>
      <c r="D25" s="88">
        <v>70385</v>
      </c>
      <c r="E25" s="88">
        <v>7535</v>
      </c>
      <c r="F25" s="86">
        <f t="shared" si="10"/>
        <v>58</v>
      </c>
      <c r="G25" s="88">
        <v>58</v>
      </c>
      <c r="H25" s="88">
        <v>0</v>
      </c>
      <c r="J25">
        <v>58.528</v>
      </c>
      <c r="K25" s="89">
        <f t="shared" si="1"/>
        <v>-1</v>
      </c>
    </row>
    <row r="26" spans="1:11">
      <c r="A26" s="83">
        <v>50303</v>
      </c>
      <c r="B26" s="83" t="s">
        <v>1269</v>
      </c>
      <c r="C26" s="86">
        <f t="shared" si="9"/>
        <v>144</v>
      </c>
      <c r="D26" s="88">
        <v>144</v>
      </c>
      <c r="E26" s="88">
        <v>0</v>
      </c>
      <c r="F26" s="86">
        <f t="shared" si="10"/>
        <v>0</v>
      </c>
      <c r="G26" s="88">
        <v>0</v>
      </c>
      <c r="H26" s="88">
        <v>0</v>
      </c>
      <c r="J26">
        <v>0</v>
      </c>
      <c r="K26" s="89">
        <f t="shared" si="1"/>
        <v>0</v>
      </c>
    </row>
    <row r="27" spans="1:11">
      <c r="A27" s="83">
        <v>50305</v>
      </c>
      <c r="B27" s="83" t="s">
        <v>1270</v>
      </c>
      <c r="C27" s="86">
        <f t="shared" si="9"/>
        <v>345</v>
      </c>
      <c r="D27" s="88">
        <v>345</v>
      </c>
      <c r="E27" s="88">
        <v>0</v>
      </c>
      <c r="F27" s="86">
        <f t="shared" si="10"/>
        <v>0</v>
      </c>
      <c r="G27" s="88">
        <v>0</v>
      </c>
      <c r="H27" s="88">
        <v>0</v>
      </c>
      <c r="J27">
        <v>0</v>
      </c>
      <c r="K27" s="89">
        <f t="shared" si="1"/>
        <v>0</v>
      </c>
    </row>
    <row r="28" spans="1:11">
      <c r="A28" s="83">
        <v>50306</v>
      </c>
      <c r="B28" s="83" t="s">
        <v>1271</v>
      </c>
      <c r="C28" s="86">
        <f t="shared" si="9"/>
        <v>1913</v>
      </c>
      <c r="D28" s="88">
        <v>1913</v>
      </c>
      <c r="E28" s="88">
        <v>0</v>
      </c>
      <c r="F28" s="86">
        <f t="shared" si="10"/>
        <v>59</v>
      </c>
      <c r="G28" s="88">
        <v>59</v>
      </c>
      <c r="H28" s="88">
        <v>0</v>
      </c>
      <c r="J28">
        <v>56.0809</v>
      </c>
      <c r="K28" s="89">
        <f t="shared" si="1"/>
        <v>3</v>
      </c>
    </row>
    <row r="29" spans="1:11">
      <c r="A29" s="83">
        <v>50307</v>
      </c>
      <c r="B29" s="83" t="s">
        <v>1272</v>
      </c>
      <c r="C29" s="86">
        <f t="shared" si="9"/>
        <v>625</v>
      </c>
      <c r="D29" s="88">
        <v>625</v>
      </c>
      <c r="E29" s="88">
        <v>0</v>
      </c>
      <c r="F29" s="86">
        <f t="shared" si="10"/>
        <v>0</v>
      </c>
      <c r="G29" s="88">
        <v>0</v>
      </c>
      <c r="H29" s="88">
        <v>0</v>
      </c>
      <c r="J29">
        <v>0</v>
      </c>
      <c r="K29" s="89">
        <f t="shared" si="1"/>
        <v>0</v>
      </c>
    </row>
    <row r="30" spans="1:11">
      <c r="A30" s="83">
        <v>50399</v>
      </c>
      <c r="B30" s="83" t="s">
        <v>1273</v>
      </c>
      <c r="C30" s="86">
        <f t="shared" si="9"/>
        <v>103296</v>
      </c>
      <c r="D30" s="88">
        <v>102741</v>
      </c>
      <c r="E30" s="88">
        <v>555</v>
      </c>
      <c r="F30" s="86">
        <f t="shared" si="10"/>
        <v>0</v>
      </c>
      <c r="G30" s="88">
        <v>0</v>
      </c>
      <c r="H30" s="88">
        <v>0</v>
      </c>
      <c r="J30">
        <v>0</v>
      </c>
      <c r="K30" s="89">
        <f t="shared" si="1"/>
        <v>0</v>
      </c>
    </row>
    <row r="31" spans="1:11">
      <c r="A31" s="83">
        <v>504</v>
      </c>
      <c r="B31" s="87" t="s">
        <v>1274</v>
      </c>
      <c r="C31" s="86">
        <f t="shared" ref="C31:H31" si="11">SUM(C32:C37)</f>
        <v>13340</v>
      </c>
      <c r="D31" s="86">
        <f t="shared" si="11"/>
        <v>6824</v>
      </c>
      <c r="E31" s="86">
        <f t="shared" si="11"/>
        <v>6516</v>
      </c>
      <c r="F31" s="86">
        <f t="shared" si="11"/>
        <v>0</v>
      </c>
      <c r="G31" s="86">
        <f t="shared" si="11"/>
        <v>0</v>
      </c>
      <c r="H31" s="86">
        <f t="shared" si="11"/>
        <v>0</v>
      </c>
      <c r="J31">
        <v>0</v>
      </c>
      <c r="K31" s="89">
        <f t="shared" si="1"/>
        <v>0</v>
      </c>
    </row>
    <row r="32" spans="1:11">
      <c r="A32" s="83">
        <v>50401</v>
      </c>
      <c r="B32" s="83" t="s">
        <v>1267</v>
      </c>
      <c r="C32" s="86">
        <f t="shared" ref="C32:C37" si="12">D32+E32</f>
        <v>1498</v>
      </c>
      <c r="D32" s="88">
        <v>2</v>
      </c>
      <c r="E32" s="88">
        <v>1496</v>
      </c>
      <c r="F32" s="86">
        <f t="shared" ref="F32:F37" si="13">G32+H32</f>
        <v>0</v>
      </c>
      <c r="G32" s="88">
        <v>0</v>
      </c>
      <c r="H32" s="88">
        <v>0</v>
      </c>
      <c r="J32">
        <v>0</v>
      </c>
      <c r="K32" s="89">
        <f t="shared" si="1"/>
        <v>0</v>
      </c>
    </row>
    <row r="33" spans="1:11">
      <c r="A33" s="83">
        <v>50402</v>
      </c>
      <c r="B33" s="83" t="s">
        <v>1268</v>
      </c>
      <c r="C33" s="86">
        <f t="shared" si="12"/>
        <v>10663</v>
      </c>
      <c r="D33" s="88">
        <v>5663</v>
      </c>
      <c r="E33" s="88">
        <v>5000</v>
      </c>
      <c r="F33" s="86">
        <f t="shared" si="13"/>
        <v>0</v>
      </c>
      <c r="G33" s="88">
        <v>0</v>
      </c>
      <c r="H33" s="88">
        <v>0</v>
      </c>
      <c r="J33">
        <v>0</v>
      </c>
      <c r="K33" s="89">
        <f t="shared" si="1"/>
        <v>0</v>
      </c>
    </row>
    <row r="34" spans="1:11">
      <c r="A34" s="83">
        <v>50403</v>
      </c>
      <c r="B34" s="83" t="s">
        <v>1269</v>
      </c>
      <c r="C34" s="86">
        <f t="shared" si="12"/>
        <v>0</v>
      </c>
      <c r="D34" s="88">
        <v>0</v>
      </c>
      <c r="E34" s="88">
        <v>0</v>
      </c>
      <c r="F34" s="86">
        <f t="shared" si="13"/>
        <v>0</v>
      </c>
      <c r="G34" s="88">
        <v>0</v>
      </c>
      <c r="H34" s="88">
        <v>0</v>
      </c>
      <c r="J34">
        <v>0</v>
      </c>
      <c r="K34" s="89">
        <f t="shared" si="1"/>
        <v>0</v>
      </c>
    </row>
    <row r="35" spans="1:11">
      <c r="A35" s="83">
        <v>50404</v>
      </c>
      <c r="B35" s="83" t="s">
        <v>1271</v>
      </c>
      <c r="C35" s="86">
        <f t="shared" si="12"/>
        <v>1033</v>
      </c>
      <c r="D35" s="88">
        <v>1033</v>
      </c>
      <c r="E35" s="88">
        <v>0</v>
      </c>
      <c r="F35" s="86">
        <f t="shared" si="13"/>
        <v>0</v>
      </c>
      <c r="G35" s="88">
        <v>0</v>
      </c>
      <c r="H35" s="88">
        <v>0</v>
      </c>
      <c r="J35">
        <v>0</v>
      </c>
      <c r="K35" s="89">
        <f t="shared" si="1"/>
        <v>0</v>
      </c>
    </row>
    <row r="36" spans="1:11">
      <c r="A36" s="83">
        <v>50405</v>
      </c>
      <c r="B36" s="83" t="s">
        <v>1272</v>
      </c>
      <c r="C36" s="86">
        <f t="shared" si="12"/>
        <v>40</v>
      </c>
      <c r="D36" s="88">
        <v>20</v>
      </c>
      <c r="E36" s="88">
        <v>20</v>
      </c>
      <c r="F36" s="86">
        <f t="shared" si="13"/>
        <v>0</v>
      </c>
      <c r="G36" s="88">
        <v>0</v>
      </c>
      <c r="H36" s="88">
        <v>0</v>
      </c>
      <c r="J36">
        <v>0</v>
      </c>
      <c r="K36" s="89">
        <f t="shared" si="1"/>
        <v>0</v>
      </c>
    </row>
    <row r="37" spans="1:11">
      <c r="A37" s="83">
        <v>50499</v>
      </c>
      <c r="B37" s="83" t="s">
        <v>1273</v>
      </c>
      <c r="C37" s="86">
        <f t="shared" si="12"/>
        <v>106</v>
      </c>
      <c r="D37" s="88">
        <v>106</v>
      </c>
      <c r="E37" s="88">
        <v>0</v>
      </c>
      <c r="F37" s="86">
        <f t="shared" si="13"/>
        <v>0</v>
      </c>
      <c r="G37" s="88">
        <v>0</v>
      </c>
      <c r="H37" s="88">
        <v>0</v>
      </c>
      <c r="J37">
        <v>0</v>
      </c>
      <c r="K37" s="89">
        <f t="shared" si="1"/>
        <v>0</v>
      </c>
    </row>
    <row r="38" spans="1:11">
      <c r="A38" s="83">
        <v>505</v>
      </c>
      <c r="B38" s="87" t="s">
        <v>1275</v>
      </c>
      <c r="C38" s="86">
        <f t="shared" ref="C38:H38" si="14">SUM(C39:C41)</f>
        <v>193023</v>
      </c>
      <c r="D38" s="86">
        <f t="shared" si="14"/>
        <v>192537</v>
      </c>
      <c r="E38" s="86">
        <f t="shared" si="14"/>
        <v>486</v>
      </c>
      <c r="F38" s="86">
        <f t="shared" si="14"/>
        <v>177443</v>
      </c>
      <c r="G38" s="86">
        <f t="shared" si="14"/>
        <v>177443</v>
      </c>
      <c r="H38" s="86">
        <f t="shared" si="14"/>
        <v>0</v>
      </c>
      <c r="J38">
        <v>16033.864155</v>
      </c>
      <c r="K38" s="89">
        <f t="shared" si="1"/>
        <v>161409</v>
      </c>
    </row>
    <row r="39" spans="1:11">
      <c r="A39" s="83">
        <v>50501</v>
      </c>
      <c r="B39" s="83" t="s">
        <v>1276</v>
      </c>
      <c r="C39" s="86">
        <f t="shared" ref="C39:C41" si="15">D39+E39</f>
        <v>125374</v>
      </c>
      <c r="D39" s="88">
        <v>125374</v>
      </c>
      <c r="E39" s="88">
        <v>0</v>
      </c>
      <c r="F39" s="86">
        <f t="shared" ref="F39:F41" si="16">G39+H39</f>
        <v>125172</v>
      </c>
      <c r="G39" s="88">
        <v>125172</v>
      </c>
      <c r="H39" s="88">
        <v>0</v>
      </c>
      <c r="J39">
        <v>12124.679497</v>
      </c>
      <c r="K39" s="89">
        <f t="shared" si="1"/>
        <v>113047</v>
      </c>
    </row>
    <row r="40" spans="1:11">
      <c r="A40" s="83">
        <v>50502</v>
      </c>
      <c r="B40" s="83" t="s">
        <v>1277</v>
      </c>
      <c r="C40" s="86">
        <f t="shared" si="15"/>
        <v>67577</v>
      </c>
      <c r="D40" s="88">
        <v>67091</v>
      </c>
      <c r="E40" s="88">
        <v>486</v>
      </c>
      <c r="F40" s="86">
        <f t="shared" si="16"/>
        <v>52199</v>
      </c>
      <c r="G40" s="88">
        <v>52199</v>
      </c>
      <c r="H40" s="88">
        <v>0</v>
      </c>
      <c r="J40">
        <v>3909.184658</v>
      </c>
      <c r="K40" s="89">
        <f t="shared" si="1"/>
        <v>48290</v>
      </c>
    </row>
    <row r="41" spans="1:11">
      <c r="A41" s="83">
        <v>50599</v>
      </c>
      <c r="B41" s="83" t="s">
        <v>1278</v>
      </c>
      <c r="C41" s="86">
        <f t="shared" si="15"/>
        <v>72</v>
      </c>
      <c r="D41" s="88">
        <v>72</v>
      </c>
      <c r="E41" s="88">
        <v>0</v>
      </c>
      <c r="F41" s="86">
        <f t="shared" si="16"/>
        <v>72</v>
      </c>
      <c r="G41" s="88">
        <v>72</v>
      </c>
      <c r="H41" s="88">
        <v>0</v>
      </c>
      <c r="J41">
        <v>0</v>
      </c>
      <c r="K41" s="89">
        <f t="shared" si="1"/>
        <v>72</v>
      </c>
    </row>
    <row r="42" spans="1:11">
      <c r="A42" s="83">
        <v>506</v>
      </c>
      <c r="B42" s="87" t="s">
        <v>1279</v>
      </c>
      <c r="C42" s="86">
        <f t="shared" ref="C42:H42" si="17">SUM(C43:C44)</f>
        <v>50518</v>
      </c>
      <c r="D42" s="86">
        <f t="shared" si="17"/>
        <v>48983</v>
      </c>
      <c r="E42" s="86">
        <f t="shared" si="17"/>
        <v>1535</v>
      </c>
      <c r="F42" s="86">
        <f t="shared" si="17"/>
        <v>15</v>
      </c>
      <c r="G42" s="86">
        <f t="shared" si="17"/>
        <v>15</v>
      </c>
      <c r="H42" s="86">
        <f t="shared" si="17"/>
        <v>0</v>
      </c>
      <c r="J42">
        <v>14.556596</v>
      </c>
      <c r="K42" s="89">
        <f t="shared" si="1"/>
        <v>0</v>
      </c>
    </row>
    <row r="43" spans="1:11">
      <c r="A43" s="83">
        <v>50601</v>
      </c>
      <c r="B43" s="83" t="s">
        <v>1280</v>
      </c>
      <c r="C43" s="86">
        <f t="shared" ref="C43:C48" si="18">D43+E43</f>
        <v>40089</v>
      </c>
      <c r="D43" s="88">
        <v>39304</v>
      </c>
      <c r="E43" s="88">
        <v>785</v>
      </c>
      <c r="F43" s="86">
        <f t="shared" ref="F43:F48" si="19">G43+H43</f>
        <v>15</v>
      </c>
      <c r="G43" s="88">
        <v>15</v>
      </c>
      <c r="H43" s="88">
        <v>0</v>
      </c>
      <c r="J43">
        <v>14.556596</v>
      </c>
      <c r="K43" s="89">
        <f t="shared" si="1"/>
        <v>0</v>
      </c>
    </row>
    <row r="44" spans="1:11">
      <c r="A44" s="83">
        <v>50602</v>
      </c>
      <c r="B44" s="83" t="s">
        <v>1281</v>
      </c>
      <c r="C44" s="86">
        <f t="shared" si="18"/>
        <v>10429</v>
      </c>
      <c r="D44" s="88">
        <v>9679</v>
      </c>
      <c r="E44" s="88">
        <v>750</v>
      </c>
      <c r="F44" s="86">
        <f t="shared" si="19"/>
        <v>0</v>
      </c>
      <c r="G44" s="88">
        <v>0</v>
      </c>
      <c r="H44" s="88">
        <v>0</v>
      </c>
      <c r="J44">
        <v>0</v>
      </c>
      <c r="K44" s="89">
        <f t="shared" si="1"/>
        <v>0</v>
      </c>
    </row>
    <row r="45" spans="1:11">
      <c r="A45" s="83">
        <v>507</v>
      </c>
      <c r="B45" s="87" t="s">
        <v>1282</v>
      </c>
      <c r="C45" s="86">
        <f t="shared" ref="C45:H45" si="20">SUM(C46:C48)</f>
        <v>37333</v>
      </c>
      <c r="D45" s="86">
        <f t="shared" si="20"/>
        <v>31394</v>
      </c>
      <c r="E45" s="86">
        <f t="shared" si="20"/>
        <v>5939</v>
      </c>
      <c r="F45" s="86">
        <f t="shared" si="20"/>
        <v>498</v>
      </c>
      <c r="G45" s="86">
        <f t="shared" si="20"/>
        <v>498</v>
      </c>
      <c r="H45" s="86">
        <f t="shared" si="20"/>
        <v>0</v>
      </c>
      <c r="J45">
        <v>498.521325</v>
      </c>
      <c r="K45" s="89">
        <f t="shared" si="1"/>
        <v>-1</v>
      </c>
    </row>
    <row r="46" spans="1:11">
      <c r="A46" s="83">
        <v>50701</v>
      </c>
      <c r="B46" s="83" t="s">
        <v>1283</v>
      </c>
      <c r="C46" s="86">
        <f t="shared" si="18"/>
        <v>12217</v>
      </c>
      <c r="D46" s="88">
        <v>12217</v>
      </c>
      <c r="E46" s="88">
        <v>0</v>
      </c>
      <c r="F46" s="86">
        <f t="shared" si="19"/>
        <v>124</v>
      </c>
      <c r="G46" s="88">
        <v>124</v>
      </c>
      <c r="H46" s="88">
        <v>0</v>
      </c>
      <c r="J46">
        <v>124.379425</v>
      </c>
      <c r="K46" s="89">
        <f t="shared" si="1"/>
        <v>0</v>
      </c>
    </row>
    <row r="47" spans="1:11">
      <c r="A47" s="83">
        <v>50702</v>
      </c>
      <c r="B47" s="83" t="s">
        <v>1284</v>
      </c>
      <c r="C47" s="86">
        <f t="shared" si="18"/>
        <v>2689</v>
      </c>
      <c r="D47" s="88">
        <v>2689</v>
      </c>
      <c r="E47" s="88">
        <v>0</v>
      </c>
      <c r="F47" s="86">
        <f t="shared" si="19"/>
        <v>0</v>
      </c>
      <c r="G47" s="88">
        <v>0</v>
      </c>
      <c r="H47" s="88">
        <v>0</v>
      </c>
      <c r="J47">
        <v>0</v>
      </c>
      <c r="K47" s="89">
        <f t="shared" si="1"/>
        <v>0</v>
      </c>
    </row>
    <row r="48" spans="1:11">
      <c r="A48" s="83">
        <v>50799</v>
      </c>
      <c r="B48" s="83" t="s">
        <v>1285</v>
      </c>
      <c r="C48" s="86">
        <f t="shared" si="18"/>
        <v>22427</v>
      </c>
      <c r="D48" s="88">
        <v>16488</v>
      </c>
      <c r="E48" s="88">
        <v>5939</v>
      </c>
      <c r="F48" s="86">
        <f t="shared" si="19"/>
        <v>374</v>
      </c>
      <c r="G48" s="88">
        <v>374</v>
      </c>
      <c r="H48" s="88">
        <v>0</v>
      </c>
      <c r="J48">
        <v>374.1419</v>
      </c>
      <c r="K48" s="89">
        <f t="shared" si="1"/>
        <v>0</v>
      </c>
    </row>
    <row r="49" spans="1:11">
      <c r="A49" s="83">
        <v>508</v>
      </c>
      <c r="B49" s="87" t="s">
        <v>1286</v>
      </c>
      <c r="C49" s="86">
        <f t="shared" ref="C49:H49" si="21">SUM(C50:C51)</f>
        <v>0</v>
      </c>
      <c r="D49" s="86">
        <f t="shared" si="21"/>
        <v>0</v>
      </c>
      <c r="E49" s="86">
        <f t="shared" si="21"/>
        <v>0</v>
      </c>
      <c r="F49" s="86">
        <f t="shared" si="21"/>
        <v>0</v>
      </c>
      <c r="G49" s="86">
        <f t="shared" si="21"/>
        <v>0</v>
      </c>
      <c r="H49" s="86">
        <f t="shared" si="21"/>
        <v>0</v>
      </c>
      <c r="J49">
        <v>0</v>
      </c>
      <c r="K49" s="89">
        <f t="shared" si="1"/>
        <v>0</v>
      </c>
    </row>
    <row r="50" spans="1:11">
      <c r="A50" s="83">
        <v>50801</v>
      </c>
      <c r="B50" s="83" t="s">
        <v>1287</v>
      </c>
      <c r="C50" s="86">
        <f t="shared" ref="C50:C57" si="22">D50+E50</f>
        <v>0</v>
      </c>
      <c r="D50" s="88">
        <v>0</v>
      </c>
      <c r="E50" s="88">
        <v>0</v>
      </c>
      <c r="F50" s="86">
        <f t="shared" ref="F50:F57" si="23">G50+H50</f>
        <v>0</v>
      </c>
      <c r="G50" s="88">
        <v>0</v>
      </c>
      <c r="H50" s="88">
        <v>0</v>
      </c>
      <c r="J50">
        <v>0</v>
      </c>
      <c r="K50" s="89">
        <f t="shared" si="1"/>
        <v>0</v>
      </c>
    </row>
    <row r="51" spans="1:11">
      <c r="A51" s="83">
        <v>50802</v>
      </c>
      <c r="B51" s="83" t="s">
        <v>1288</v>
      </c>
      <c r="C51" s="86">
        <f t="shared" si="22"/>
        <v>0</v>
      </c>
      <c r="D51" s="88">
        <v>0</v>
      </c>
      <c r="E51" s="88">
        <v>0</v>
      </c>
      <c r="F51" s="86">
        <f t="shared" si="23"/>
        <v>0</v>
      </c>
      <c r="G51" s="88">
        <v>0</v>
      </c>
      <c r="H51" s="88">
        <v>0</v>
      </c>
      <c r="J51">
        <v>0</v>
      </c>
      <c r="K51" s="89">
        <f t="shared" si="1"/>
        <v>0</v>
      </c>
    </row>
    <row r="52" spans="1:11">
      <c r="A52" s="83">
        <v>509</v>
      </c>
      <c r="B52" s="87" t="s">
        <v>1289</v>
      </c>
      <c r="C52" s="86">
        <f t="shared" ref="C52:H52" si="24">SUM(C53:C57)</f>
        <v>66807</v>
      </c>
      <c r="D52" s="86">
        <f t="shared" si="24"/>
        <v>64528</v>
      </c>
      <c r="E52" s="86">
        <f t="shared" si="24"/>
        <v>2279</v>
      </c>
      <c r="F52" s="86">
        <f t="shared" si="24"/>
        <v>57770</v>
      </c>
      <c r="G52" s="86">
        <f t="shared" si="24"/>
        <v>56934</v>
      </c>
      <c r="H52" s="86">
        <f t="shared" si="24"/>
        <v>836</v>
      </c>
      <c r="J52">
        <v>2608.269301</v>
      </c>
      <c r="K52" s="89">
        <f t="shared" si="1"/>
        <v>55162</v>
      </c>
    </row>
    <row r="53" spans="1:11">
      <c r="A53" s="83">
        <v>50901</v>
      </c>
      <c r="B53" s="83" t="s">
        <v>1290</v>
      </c>
      <c r="C53" s="86">
        <f t="shared" si="22"/>
        <v>30186</v>
      </c>
      <c r="D53" s="88">
        <v>29731</v>
      </c>
      <c r="E53" s="88">
        <v>455</v>
      </c>
      <c r="F53" s="86">
        <f t="shared" si="23"/>
        <v>22341</v>
      </c>
      <c r="G53" s="88">
        <v>22341</v>
      </c>
      <c r="H53" s="88">
        <v>0</v>
      </c>
      <c r="J53">
        <v>2322.705014</v>
      </c>
      <c r="K53" s="89">
        <f t="shared" si="1"/>
        <v>20018</v>
      </c>
    </row>
    <row r="54" spans="1:11">
      <c r="A54" s="83">
        <v>50902</v>
      </c>
      <c r="B54" s="83" t="s">
        <v>1291</v>
      </c>
      <c r="C54" s="86">
        <f t="shared" si="22"/>
        <v>2495</v>
      </c>
      <c r="D54" s="88">
        <v>2495</v>
      </c>
      <c r="E54" s="88">
        <v>0</v>
      </c>
      <c r="F54" s="86">
        <f t="shared" si="23"/>
        <v>2295</v>
      </c>
      <c r="G54" s="88">
        <v>2295</v>
      </c>
      <c r="H54" s="88">
        <v>0</v>
      </c>
      <c r="J54">
        <v>0</v>
      </c>
      <c r="K54" s="89">
        <f t="shared" si="1"/>
        <v>2295</v>
      </c>
    </row>
    <row r="55" spans="1:11">
      <c r="A55" s="83">
        <v>50903</v>
      </c>
      <c r="B55" s="83" t="s">
        <v>1292</v>
      </c>
      <c r="C55" s="86">
        <f t="shared" si="22"/>
        <v>1547</v>
      </c>
      <c r="D55" s="88">
        <v>1547</v>
      </c>
      <c r="E55" s="88">
        <v>0</v>
      </c>
      <c r="F55" s="86">
        <f t="shared" si="23"/>
        <v>1547</v>
      </c>
      <c r="G55" s="88">
        <v>1547</v>
      </c>
      <c r="H55" s="88">
        <v>0</v>
      </c>
      <c r="J55">
        <v>0</v>
      </c>
      <c r="K55" s="89">
        <f t="shared" si="1"/>
        <v>1547</v>
      </c>
    </row>
    <row r="56" spans="1:11">
      <c r="A56" s="83">
        <v>50905</v>
      </c>
      <c r="B56" s="83" t="s">
        <v>1293</v>
      </c>
      <c r="C56" s="86">
        <f t="shared" si="22"/>
        <v>1222</v>
      </c>
      <c r="D56" s="88">
        <v>1222</v>
      </c>
      <c r="E56" s="88">
        <v>0</v>
      </c>
      <c r="F56" s="86">
        <f t="shared" si="23"/>
        <v>1218</v>
      </c>
      <c r="G56" s="88">
        <v>1218</v>
      </c>
      <c r="H56" s="88">
        <v>0</v>
      </c>
      <c r="J56">
        <v>12.26664</v>
      </c>
      <c r="K56" s="89">
        <f t="shared" si="1"/>
        <v>1206</v>
      </c>
    </row>
    <row r="57" spans="1:11">
      <c r="A57" s="83">
        <v>50999</v>
      </c>
      <c r="B57" s="83" t="s">
        <v>1294</v>
      </c>
      <c r="C57" s="86">
        <f t="shared" si="22"/>
        <v>31357</v>
      </c>
      <c r="D57" s="88">
        <v>29533</v>
      </c>
      <c r="E57" s="88">
        <v>1824</v>
      </c>
      <c r="F57" s="86">
        <f t="shared" si="23"/>
        <v>30369</v>
      </c>
      <c r="G57" s="88">
        <v>29533</v>
      </c>
      <c r="H57" s="88">
        <v>836</v>
      </c>
      <c r="J57">
        <v>273.297647</v>
      </c>
      <c r="K57" s="89">
        <f t="shared" si="1"/>
        <v>30096</v>
      </c>
    </row>
    <row r="58" spans="1:11">
      <c r="A58" s="83">
        <v>510</v>
      </c>
      <c r="B58" s="87" t="s">
        <v>1295</v>
      </c>
      <c r="C58" s="86">
        <f t="shared" ref="C58:H58" si="25">SUM(C59:C60)</f>
        <v>30417</v>
      </c>
      <c r="D58" s="86">
        <f t="shared" si="25"/>
        <v>30417</v>
      </c>
      <c r="E58" s="86">
        <f t="shared" si="25"/>
        <v>0</v>
      </c>
      <c r="F58" s="86">
        <f t="shared" si="25"/>
        <v>0</v>
      </c>
      <c r="G58" s="86">
        <f t="shared" si="25"/>
        <v>0</v>
      </c>
      <c r="H58" s="86">
        <f t="shared" si="25"/>
        <v>0</v>
      </c>
      <c r="J58">
        <v>0</v>
      </c>
      <c r="K58" s="89">
        <f t="shared" si="1"/>
        <v>0</v>
      </c>
    </row>
    <row r="59" spans="1:11">
      <c r="A59" s="83">
        <v>51002</v>
      </c>
      <c r="B59" s="83" t="s">
        <v>1296</v>
      </c>
      <c r="C59" s="86">
        <f t="shared" ref="C59:C65" si="26">D59+E59</f>
        <v>30417</v>
      </c>
      <c r="D59" s="88">
        <v>30417</v>
      </c>
      <c r="E59" s="88">
        <v>0</v>
      </c>
      <c r="F59" s="86">
        <f t="shared" ref="F59:F65" si="27">G59+H59</f>
        <v>0</v>
      </c>
      <c r="G59" s="88">
        <v>0</v>
      </c>
      <c r="H59" s="88">
        <v>0</v>
      </c>
      <c r="J59">
        <v>0</v>
      </c>
      <c r="K59" s="89">
        <f t="shared" si="1"/>
        <v>0</v>
      </c>
    </row>
    <row r="60" spans="1:11">
      <c r="A60" s="83">
        <v>51003</v>
      </c>
      <c r="B60" s="83" t="s">
        <v>1297</v>
      </c>
      <c r="C60" s="86">
        <f t="shared" si="26"/>
        <v>0</v>
      </c>
      <c r="D60" s="88">
        <v>0</v>
      </c>
      <c r="E60" s="88">
        <v>0</v>
      </c>
      <c r="F60" s="86">
        <f t="shared" si="27"/>
        <v>0</v>
      </c>
      <c r="G60" s="88">
        <v>0</v>
      </c>
      <c r="H60" s="88">
        <v>0</v>
      </c>
      <c r="J60">
        <v>0</v>
      </c>
      <c r="K60" s="89">
        <f t="shared" si="1"/>
        <v>0</v>
      </c>
    </row>
    <row r="61" spans="1:11">
      <c r="A61" s="83">
        <v>511</v>
      </c>
      <c r="B61" s="87" t="s">
        <v>1298</v>
      </c>
      <c r="C61" s="86">
        <f t="shared" ref="C61:H61" si="28">SUM(C62:C65)</f>
        <v>15122</v>
      </c>
      <c r="D61" s="86">
        <f t="shared" si="28"/>
        <v>15122</v>
      </c>
      <c r="E61" s="86">
        <f t="shared" si="28"/>
        <v>0</v>
      </c>
      <c r="F61" s="86">
        <f t="shared" si="28"/>
        <v>0</v>
      </c>
      <c r="G61" s="86">
        <f t="shared" si="28"/>
        <v>0</v>
      </c>
      <c r="H61" s="86">
        <f t="shared" si="28"/>
        <v>0</v>
      </c>
      <c r="J61">
        <v>0</v>
      </c>
      <c r="K61" s="89">
        <f t="shared" si="1"/>
        <v>0</v>
      </c>
    </row>
    <row r="62" spans="1:11">
      <c r="A62" s="83">
        <v>51101</v>
      </c>
      <c r="B62" s="83" t="s">
        <v>1299</v>
      </c>
      <c r="C62" s="86">
        <f t="shared" si="26"/>
        <v>15092</v>
      </c>
      <c r="D62" s="88">
        <v>15092</v>
      </c>
      <c r="E62" s="88">
        <v>0</v>
      </c>
      <c r="F62" s="86">
        <f t="shared" si="27"/>
        <v>0</v>
      </c>
      <c r="G62" s="88">
        <v>0</v>
      </c>
      <c r="H62" s="88">
        <v>0</v>
      </c>
      <c r="J62">
        <v>0</v>
      </c>
      <c r="K62" s="89">
        <f t="shared" si="1"/>
        <v>0</v>
      </c>
    </row>
    <row r="63" spans="1:11">
      <c r="A63" s="83">
        <v>51102</v>
      </c>
      <c r="B63" s="83" t="s">
        <v>1300</v>
      </c>
      <c r="C63" s="86">
        <f t="shared" si="26"/>
        <v>29</v>
      </c>
      <c r="D63" s="88">
        <v>29</v>
      </c>
      <c r="E63" s="88">
        <v>0</v>
      </c>
      <c r="F63" s="86">
        <f t="shared" si="27"/>
        <v>0</v>
      </c>
      <c r="G63" s="88">
        <v>0</v>
      </c>
      <c r="H63" s="88">
        <v>0</v>
      </c>
      <c r="J63">
        <v>0</v>
      </c>
      <c r="K63" s="89">
        <f t="shared" si="1"/>
        <v>0</v>
      </c>
    </row>
    <row r="64" spans="1:11">
      <c r="A64" s="83">
        <v>51103</v>
      </c>
      <c r="B64" s="83" t="s">
        <v>1301</v>
      </c>
      <c r="C64" s="86">
        <f t="shared" si="26"/>
        <v>1</v>
      </c>
      <c r="D64" s="88">
        <v>1</v>
      </c>
      <c r="E64" s="88">
        <v>0</v>
      </c>
      <c r="F64" s="86">
        <f t="shared" si="27"/>
        <v>0</v>
      </c>
      <c r="G64" s="88">
        <v>0</v>
      </c>
      <c r="H64" s="88">
        <v>0</v>
      </c>
      <c r="J64">
        <v>0</v>
      </c>
      <c r="K64" s="89">
        <f t="shared" si="1"/>
        <v>0</v>
      </c>
    </row>
    <row r="65" spans="1:11">
      <c r="A65" s="83">
        <v>51104</v>
      </c>
      <c r="B65" s="83" t="s">
        <v>1302</v>
      </c>
      <c r="C65" s="86">
        <f t="shared" si="26"/>
        <v>0</v>
      </c>
      <c r="D65" s="88">
        <v>0</v>
      </c>
      <c r="E65" s="88">
        <v>0</v>
      </c>
      <c r="F65" s="86">
        <f t="shared" si="27"/>
        <v>0</v>
      </c>
      <c r="G65" s="88">
        <v>0</v>
      </c>
      <c r="H65" s="88">
        <v>0</v>
      </c>
      <c r="J65">
        <v>0</v>
      </c>
      <c r="K65" s="89">
        <f t="shared" si="1"/>
        <v>0</v>
      </c>
    </row>
    <row r="66" spans="1:11">
      <c r="A66" s="83">
        <v>599</v>
      </c>
      <c r="B66" s="87" t="s">
        <v>1303</v>
      </c>
      <c r="C66" s="86">
        <f t="shared" ref="C66:H66" si="29">SUM(C67:C70)</f>
        <v>5474</v>
      </c>
      <c r="D66" s="86">
        <f t="shared" si="29"/>
        <v>5474</v>
      </c>
      <c r="E66" s="86">
        <f t="shared" si="29"/>
        <v>0</v>
      </c>
      <c r="F66" s="86">
        <f t="shared" si="29"/>
        <v>77</v>
      </c>
      <c r="G66" s="86">
        <f t="shared" si="29"/>
        <v>77</v>
      </c>
      <c r="H66" s="86">
        <f t="shared" si="29"/>
        <v>0</v>
      </c>
      <c r="J66">
        <v>0</v>
      </c>
      <c r="K66" s="89">
        <f t="shared" si="1"/>
        <v>77</v>
      </c>
    </row>
    <row r="67" spans="1:11">
      <c r="A67" s="83">
        <v>59906</v>
      </c>
      <c r="B67" s="83" t="s">
        <v>1304</v>
      </c>
      <c r="C67" s="86">
        <f t="shared" ref="C67:C70" si="30">D67+E67</f>
        <v>0</v>
      </c>
      <c r="D67" s="88">
        <v>0</v>
      </c>
      <c r="E67" s="88">
        <v>0</v>
      </c>
      <c r="F67" s="86">
        <f t="shared" ref="F67:F70" si="31">G67+H67</f>
        <v>0</v>
      </c>
      <c r="G67" s="88">
        <v>0</v>
      </c>
      <c r="H67" s="88">
        <v>0</v>
      </c>
      <c r="J67">
        <v>0</v>
      </c>
      <c r="K67" s="89">
        <f t="shared" si="1"/>
        <v>0</v>
      </c>
    </row>
    <row r="68" spans="1:11">
      <c r="A68" s="83">
        <v>59907</v>
      </c>
      <c r="B68" s="83" t="s">
        <v>1305</v>
      </c>
      <c r="C68" s="86">
        <f t="shared" si="30"/>
        <v>0</v>
      </c>
      <c r="D68" s="88">
        <v>0</v>
      </c>
      <c r="E68" s="88">
        <v>0</v>
      </c>
      <c r="F68" s="86">
        <f t="shared" si="31"/>
        <v>0</v>
      </c>
      <c r="G68" s="88">
        <v>0</v>
      </c>
      <c r="H68" s="88">
        <v>0</v>
      </c>
      <c r="J68">
        <v>0</v>
      </c>
      <c r="K68" s="89">
        <f t="shared" si="1"/>
        <v>0</v>
      </c>
    </row>
    <row r="69" spans="1:11">
      <c r="A69" s="83">
        <v>59908</v>
      </c>
      <c r="B69" s="83" t="s">
        <v>1306</v>
      </c>
      <c r="C69" s="86">
        <f t="shared" si="30"/>
        <v>24</v>
      </c>
      <c r="D69" s="88">
        <v>24</v>
      </c>
      <c r="E69" s="88">
        <v>0</v>
      </c>
      <c r="F69" s="86">
        <f t="shared" si="31"/>
        <v>0</v>
      </c>
      <c r="G69" s="88">
        <v>0</v>
      </c>
      <c r="H69" s="88">
        <v>0</v>
      </c>
      <c r="J69">
        <v>0</v>
      </c>
      <c r="K69" s="89">
        <f t="shared" si="1"/>
        <v>0</v>
      </c>
    </row>
    <row r="70" spans="1:11">
      <c r="A70" s="83">
        <v>59999</v>
      </c>
      <c r="B70" s="83" t="s">
        <v>1166</v>
      </c>
      <c r="C70" s="86">
        <f t="shared" si="30"/>
        <v>5450</v>
      </c>
      <c r="D70" s="88">
        <v>5450</v>
      </c>
      <c r="E70" s="88">
        <v>0</v>
      </c>
      <c r="F70" s="86">
        <f t="shared" si="31"/>
        <v>77</v>
      </c>
      <c r="G70" s="88">
        <v>77</v>
      </c>
      <c r="H70" s="88">
        <v>0</v>
      </c>
      <c r="J70">
        <v>0</v>
      </c>
      <c r="K70" s="89">
        <f t="shared" si="1"/>
        <v>77</v>
      </c>
    </row>
  </sheetData>
  <mergeCells count="5">
    <mergeCell ref="A1:H1"/>
    <mergeCell ref="A4:A5"/>
    <mergeCell ref="B4:B5"/>
    <mergeCell ref="C4:C5"/>
    <mergeCell ref="F4:F5"/>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3"/>
  <sheetViews>
    <sheetView workbookViewId="0">
      <selection activeCell="A6" sqref="A6:F6"/>
    </sheetView>
  </sheetViews>
  <sheetFormatPr defaultColWidth="9" defaultRowHeight="14.25" outlineLevelCol="6"/>
  <cols>
    <col min="1" max="1" width="13.125" style="47" customWidth="1"/>
    <col min="2" max="2" width="23.25" style="48" hidden="1" customWidth="1"/>
    <col min="3" max="4" width="23.125" style="47" customWidth="1"/>
    <col min="5" max="5" width="29.5" style="47" customWidth="1"/>
    <col min="6" max="6" width="30.5" style="47" customWidth="1"/>
    <col min="7" max="7" width="13.125" style="47" customWidth="1"/>
    <col min="8" max="8" width="11.625" style="47" customWidth="1"/>
    <col min="9" max="255" width="8.75" style="47" customWidth="1"/>
    <col min="256" max="256" width="9" style="47"/>
  </cols>
  <sheetData>
    <row r="1" ht="16.5" spans="1:7">
      <c r="A1" s="49"/>
      <c r="B1" s="50"/>
      <c r="C1" s="49"/>
      <c r="D1" s="49"/>
      <c r="E1" s="49"/>
      <c r="F1" s="49"/>
      <c r="G1" s="51" t="s">
        <v>1680</v>
      </c>
    </row>
    <row r="2" spans="1:7">
      <c r="A2" s="52" t="s">
        <v>1681</v>
      </c>
      <c r="B2" s="52"/>
      <c r="C2" s="52"/>
      <c r="D2" s="52"/>
      <c r="E2" s="52"/>
      <c r="F2" s="52"/>
      <c r="G2" s="52"/>
    </row>
    <row r="3" spans="1:7">
      <c r="A3" s="52"/>
      <c r="B3" s="52"/>
      <c r="C3" s="52"/>
      <c r="D3" s="52"/>
      <c r="E3" s="52"/>
      <c r="F3" s="52"/>
      <c r="G3" s="52"/>
    </row>
    <row r="4" ht="24" customHeight="1" spans="1:7">
      <c r="A4" s="53"/>
      <c r="B4" s="54"/>
      <c r="C4" s="53"/>
      <c r="D4" s="53"/>
      <c r="E4" s="53"/>
      <c r="F4" s="53"/>
      <c r="G4" s="55" t="s">
        <v>23</v>
      </c>
    </row>
    <row r="5" s="45" customFormat="1" ht="30" customHeight="1" spans="1:7">
      <c r="A5" s="56" t="s">
        <v>1682</v>
      </c>
      <c r="B5" s="57" t="s">
        <v>1683</v>
      </c>
      <c r="C5" s="56" t="s">
        <v>1684</v>
      </c>
      <c r="D5" s="56" t="s">
        <v>1685</v>
      </c>
      <c r="E5" s="26" t="s">
        <v>1686</v>
      </c>
      <c r="F5" s="58" t="s">
        <v>1687</v>
      </c>
      <c r="G5" s="59" t="s">
        <v>1688</v>
      </c>
    </row>
    <row r="6" s="46" customFormat="1" ht="30" customHeight="1" spans="1:7">
      <c r="A6" s="60" t="s">
        <v>1249</v>
      </c>
      <c r="B6" s="61"/>
      <c r="C6" s="62"/>
      <c r="D6" s="62"/>
      <c r="E6" s="62"/>
      <c r="F6" s="62"/>
      <c r="G6" s="63">
        <f>SUM(G7:G33)</f>
        <v>5975.77</v>
      </c>
    </row>
    <row r="7" ht="27" spans="1:7">
      <c r="A7" s="64">
        <v>44635.6645949074</v>
      </c>
      <c r="B7" s="65" t="s">
        <v>1689</v>
      </c>
      <c r="C7" s="66" t="s">
        <v>1690</v>
      </c>
      <c r="D7" s="67" t="s">
        <v>1691</v>
      </c>
      <c r="E7" s="67" t="s">
        <v>1692</v>
      </c>
      <c r="F7" s="68" t="s">
        <v>1693</v>
      </c>
      <c r="G7" s="69">
        <v>393</v>
      </c>
    </row>
    <row r="8" ht="27" spans="1:7">
      <c r="A8" s="64">
        <v>44635.6645949074</v>
      </c>
      <c r="B8" s="65" t="s">
        <v>1689</v>
      </c>
      <c r="C8" s="66" t="s">
        <v>1694</v>
      </c>
      <c r="D8" s="67" t="s">
        <v>1691</v>
      </c>
      <c r="E8" s="67" t="s">
        <v>1692</v>
      </c>
      <c r="F8" s="68" t="s">
        <v>1693</v>
      </c>
      <c r="G8" s="69">
        <v>130.5</v>
      </c>
    </row>
    <row r="9" ht="27" spans="1:7">
      <c r="A9" s="64">
        <v>44635.6645949074</v>
      </c>
      <c r="B9" s="65" t="s">
        <v>1689</v>
      </c>
      <c r="C9" s="66" t="s">
        <v>1695</v>
      </c>
      <c r="D9" s="67" t="s">
        <v>1691</v>
      </c>
      <c r="E9" s="67" t="s">
        <v>1692</v>
      </c>
      <c r="F9" s="68" t="s">
        <v>1693</v>
      </c>
      <c r="G9" s="69">
        <v>600</v>
      </c>
    </row>
    <row r="10" ht="27" spans="1:7">
      <c r="A10" s="64">
        <v>44708.7345949074</v>
      </c>
      <c r="B10" s="65" t="s">
        <v>1696</v>
      </c>
      <c r="C10" s="66" t="s">
        <v>1690</v>
      </c>
      <c r="D10" s="67" t="s">
        <v>1697</v>
      </c>
      <c r="E10" s="67" t="s">
        <v>1698</v>
      </c>
      <c r="F10" s="68" t="s">
        <v>1693</v>
      </c>
      <c r="G10" s="69">
        <v>100</v>
      </c>
    </row>
    <row r="11" ht="27" spans="1:7">
      <c r="A11" s="64">
        <v>44712.3878935185</v>
      </c>
      <c r="B11" s="65" t="s">
        <v>1699</v>
      </c>
      <c r="C11" s="66" t="s">
        <v>1700</v>
      </c>
      <c r="D11" s="67" t="s">
        <v>1701</v>
      </c>
      <c r="E11" s="67" t="s">
        <v>1702</v>
      </c>
      <c r="F11" s="68" t="s">
        <v>1693</v>
      </c>
      <c r="G11" s="69">
        <v>1.03</v>
      </c>
    </row>
    <row r="12" ht="27" spans="1:7">
      <c r="A12" s="64">
        <v>44727.7496990741</v>
      </c>
      <c r="B12" s="65" t="s">
        <v>1703</v>
      </c>
      <c r="C12" s="66" t="s">
        <v>1704</v>
      </c>
      <c r="D12" s="67" t="s">
        <v>1705</v>
      </c>
      <c r="E12" s="67" t="s">
        <v>1706</v>
      </c>
      <c r="F12" s="68" t="s">
        <v>1693</v>
      </c>
      <c r="G12" s="69">
        <v>88.93</v>
      </c>
    </row>
    <row r="13" ht="40.5" spans="1:7">
      <c r="A13" s="64">
        <v>44746.7320601852</v>
      </c>
      <c r="B13" s="65" t="s">
        <v>1707</v>
      </c>
      <c r="C13" s="66" t="s">
        <v>1695</v>
      </c>
      <c r="D13" s="67" t="s">
        <v>1708</v>
      </c>
      <c r="E13" s="67" t="s">
        <v>1709</v>
      </c>
      <c r="F13" s="68" t="s">
        <v>1693</v>
      </c>
      <c r="G13" s="69">
        <v>90.98</v>
      </c>
    </row>
    <row r="14" ht="40.5" spans="1:7">
      <c r="A14" s="64">
        <v>44746.7321643519</v>
      </c>
      <c r="B14" s="65" t="s">
        <v>1710</v>
      </c>
      <c r="C14" s="66" t="s">
        <v>1711</v>
      </c>
      <c r="D14" s="67" t="s">
        <v>1712</v>
      </c>
      <c r="E14" s="67" t="s">
        <v>1713</v>
      </c>
      <c r="F14" s="68" t="s">
        <v>1693</v>
      </c>
      <c r="G14" s="69">
        <v>82.52</v>
      </c>
    </row>
    <row r="15" ht="40.5" spans="1:7">
      <c r="A15" s="64">
        <v>44750.4679861111</v>
      </c>
      <c r="B15" s="65" t="s">
        <v>1714</v>
      </c>
      <c r="C15" s="66" t="s">
        <v>1695</v>
      </c>
      <c r="D15" s="67" t="s">
        <v>1715</v>
      </c>
      <c r="E15" s="67" t="s">
        <v>1716</v>
      </c>
      <c r="F15" s="68" t="s">
        <v>1693</v>
      </c>
      <c r="G15" s="69">
        <v>363.8</v>
      </c>
    </row>
    <row r="16" ht="27" spans="1:7">
      <c r="A16" s="64">
        <v>44763.6452662037</v>
      </c>
      <c r="B16" s="65" t="s">
        <v>1717</v>
      </c>
      <c r="C16" s="66" t="s">
        <v>1718</v>
      </c>
      <c r="D16" s="67" t="s">
        <v>1719</v>
      </c>
      <c r="E16" s="67" t="s">
        <v>1720</v>
      </c>
      <c r="F16" s="68" t="s">
        <v>1693</v>
      </c>
      <c r="G16" s="69">
        <v>19.74</v>
      </c>
    </row>
    <row r="17" ht="40.5" spans="1:7">
      <c r="A17" s="64">
        <v>44774.7617939815</v>
      </c>
      <c r="B17" s="65" t="s">
        <v>1721</v>
      </c>
      <c r="C17" s="66" t="s">
        <v>1695</v>
      </c>
      <c r="D17" s="67" t="s">
        <v>1722</v>
      </c>
      <c r="E17" s="67" t="s">
        <v>1723</v>
      </c>
      <c r="F17" s="68" t="s">
        <v>1693</v>
      </c>
      <c r="G17" s="69">
        <v>538.89</v>
      </c>
    </row>
    <row r="18" ht="54" spans="1:7">
      <c r="A18" s="64">
        <v>44810.4920138889</v>
      </c>
      <c r="B18" s="65" t="s">
        <v>1724</v>
      </c>
      <c r="C18" s="66" t="s">
        <v>1695</v>
      </c>
      <c r="D18" s="67" t="s">
        <v>1725</v>
      </c>
      <c r="E18" s="67" t="s">
        <v>1726</v>
      </c>
      <c r="F18" s="68" t="s">
        <v>1693</v>
      </c>
      <c r="G18" s="69">
        <v>133.49</v>
      </c>
    </row>
    <row r="19" ht="27" spans="1:7">
      <c r="A19" s="64">
        <v>44832.7056365741</v>
      </c>
      <c r="B19" s="65" t="s">
        <v>1727</v>
      </c>
      <c r="C19" s="66" t="s">
        <v>1728</v>
      </c>
      <c r="D19" s="67" t="s">
        <v>1729</v>
      </c>
      <c r="E19" s="67" t="s">
        <v>1730</v>
      </c>
      <c r="F19" s="68" t="s">
        <v>1731</v>
      </c>
      <c r="G19" s="69">
        <v>9.92</v>
      </c>
    </row>
    <row r="20" ht="40.5" spans="1:7">
      <c r="A20" s="64">
        <v>44834.3688078704</v>
      </c>
      <c r="B20" s="65" t="s">
        <v>1732</v>
      </c>
      <c r="C20" s="66" t="s">
        <v>1695</v>
      </c>
      <c r="D20" s="67" t="s">
        <v>1733</v>
      </c>
      <c r="E20" s="67" t="s">
        <v>1734</v>
      </c>
      <c r="F20" s="68" t="s">
        <v>1693</v>
      </c>
      <c r="G20" s="69">
        <v>175.71</v>
      </c>
    </row>
    <row r="21" ht="40.5" spans="1:7">
      <c r="A21" s="64">
        <v>44847.4488425926</v>
      </c>
      <c r="B21" s="65" t="s">
        <v>1735</v>
      </c>
      <c r="C21" s="66" t="s">
        <v>1690</v>
      </c>
      <c r="D21" s="67" t="s">
        <v>1736</v>
      </c>
      <c r="E21" s="67" t="s">
        <v>1737</v>
      </c>
      <c r="F21" s="68" t="s">
        <v>1693</v>
      </c>
      <c r="G21" s="69">
        <v>25.75</v>
      </c>
    </row>
    <row r="22" ht="27" spans="1:7">
      <c r="A22" s="64">
        <v>44850.4050694444</v>
      </c>
      <c r="B22" s="65" t="s">
        <v>1738</v>
      </c>
      <c r="C22" s="66" t="s">
        <v>1739</v>
      </c>
      <c r="D22" s="67" t="s">
        <v>1740</v>
      </c>
      <c r="E22" s="67" t="s">
        <v>1741</v>
      </c>
      <c r="F22" s="68" t="s">
        <v>1693</v>
      </c>
      <c r="G22" s="69">
        <v>3.36</v>
      </c>
    </row>
    <row r="23" ht="27" spans="1:7">
      <c r="A23" s="64">
        <v>44851.6720949074</v>
      </c>
      <c r="B23" s="65" t="s">
        <v>1742</v>
      </c>
      <c r="C23" s="66" t="s">
        <v>1728</v>
      </c>
      <c r="D23" s="67" t="s">
        <v>1743</v>
      </c>
      <c r="E23" s="67" t="s">
        <v>1744</v>
      </c>
      <c r="F23" s="68" t="s">
        <v>1745</v>
      </c>
      <c r="G23" s="69">
        <v>32.87</v>
      </c>
    </row>
    <row r="24" ht="40.5" spans="1:7">
      <c r="A24" s="64">
        <v>44865.7538888889</v>
      </c>
      <c r="B24" s="65" t="s">
        <v>1746</v>
      </c>
      <c r="C24" s="66" t="s">
        <v>1690</v>
      </c>
      <c r="D24" s="67" t="s">
        <v>1747</v>
      </c>
      <c r="E24" s="67" t="s">
        <v>1748</v>
      </c>
      <c r="F24" s="68" t="s">
        <v>1693</v>
      </c>
      <c r="G24" s="69">
        <v>36.66</v>
      </c>
    </row>
    <row r="25" ht="40.5" spans="1:7">
      <c r="A25" s="64">
        <v>44865.753900463</v>
      </c>
      <c r="B25" s="65" t="s">
        <v>1749</v>
      </c>
      <c r="C25" s="66" t="s">
        <v>1750</v>
      </c>
      <c r="D25" s="67" t="s">
        <v>1751</v>
      </c>
      <c r="E25" s="67" t="s">
        <v>1752</v>
      </c>
      <c r="F25" s="68" t="s">
        <v>1693</v>
      </c>
      <c r="G25" s="69">
        <v>228.33</v>
      </c>
    </row>
    <row r="26" ht="40.5" spans="1:7">
      <c r="A26" s="64">
        <v>44867.3715046296</v>
      </c>
      <c r="B26" s="65" t="s">
        <v>1753</v>
      </c>
      <c r="C26" s="66" t="s">
        <v>1695</v>
      </c>
      <c r="D26" s="67" t="s">
        <v>1754</v>
      </c>
      <c r="E26" s="67" t="s">
        <v>1755</v>
      </c>
      <c r="F26" s="68" t="s">
        <v>1693</v>
      </c>
      <c r="G26" s="69">
        <v>325.21</v>
      </c>
    </row>
    <row r="27" ht="27" spans="1:7">
      <c r="A27" s="64">
        <v>44873.6926273148</v>
      </c>
      <c r="B27" s="65" t="s">
        <v>1756</v>
      </c>
      <c r="C27" s="66" t="s">
        <v>1694</v>
      </c>
      <c r="D27" s="67" t="s">
        <v>1757</v>
      </c>
      <c r="E27" s="67" t="s">
        <v>1758</v>
      </c>
      <c r="F27" s="68" t="s">
        <v>1693</v>
      </c>
      <c r="G27" s="69">
        <v>1086.23</v>
      </c>
    </row>
    <row r="28" ht="27" spans="1:7">
      <c r="A28" s="64">
        <v>44878.5643402778</v>
      </c>
      <c r="B28" s="65" t="s">
        <v>1759</v>
      </c>
      <c r="C28" s="66" t="s">
        <v>1695</v>
      </c>
      <c r="D28" s="67" t="s">
        <v>1760</v>
      </c>
      <c r="E28" s="67" t="s">
        <v>1761</v>
      </c>
      <c r="F28" s="68" t="s">
        <v>1693</v>
      </c>
      <c r="G28" s="69">
        <v>491.14</v>
      </c>
    </row>
    <row r="29" ht="27" spans="1:7">
      <c r="A29" s="64">
        <v>44896.8069444444</v>
      </c>
      <c r="B29" s="65" t="s">
        <v>1762</v>
      </c>
      <c r="C29" s="66" t="s">
        <v>1695</v>
      </c>
      <c r="D29" s="67" t="s">
        <v>1763</v>
      </c>
      <c r="E29" s="70" t="s">
        <v>1764</v>
      </c>
      <c r="F29" s="71" t="s">
        <v>1693</v>
      </c>
      <c r="G29" s="69">
        <v>100</v>
      </c>
    </row>
    <row r="30" ht="43.15" customHeight="1" spans="1:7">
      <c r="A30" s="64">
        <v>44900.6991550926</v>
      </c>
      <c r="B30" s="65" t="s">
        <v>1765</v>
      </c>
      <c r="C30" s="66" t="s">
        <v>1728</v>
      </c>
      <c r="D30" s="67" t="s">
        <v>1766</v>
      </c>
      <c r="E30" s="70" t="s">
        <v>1767</v>
      </c>
      <c r="F30" s="71" t="s">
        <v>1693</v>
      </c>
      <c r="G30" s="69">
        <v>37.32</v>
      </c>
    </row>
    <row r="31" ht="27" spans="1:7">
      <c r="A31" s="64">
        <v>44902.3955902778</v>
      </c>
      <c r="B31" s="65" t="s">
        <v>1768</v>
      </c>
      <c r="C31" s="66" t="s">
        <v>1739</v>
      </c>
      <c r="D31" s="67" t="s">
        <v>1769</v>
      </c>
      <c r="E31" s="70" t="s">
        <v>1770</v>
      </c>
      <c r="F31" s="71" t="s">
        <v>1693</v>
      </c>
      <c r="G31" s="69">
        <v>229.57</v>
      </c>
    </row>
    <row r="32" ht="27" spans="1:7">
      <c r="A32" s="64">
        <v>44902.3955902778</v>
      </c>
      <c r="B32" s="65" t="s">
        <v>1768</v>
      </c>
      <c r="C32" s="66" t="s">
        <v>1771</v>
      </c>
      <c r="D32" s="67" t="s">
        <v>1769</v>
      </c>
      <c r="E32" s="70" t="s">
        <v>1770</v>
      </c>
      <c r="F32" s="71" t="s">
        <v>1693</v>
      </c>
      <c r="G32" s="69">
        <v>100</v>
      </c>
    </row>
    <row r="33" ht="27" spans="1:7">
      <c r="A33" s="64">
        <v>44902.4040856482</v>
      </c>
      <c r="B33" s="65" t="s">
        <v>1772</v>
      </c>
      <c r="C33" s="66" t="s">
        <v>1694</v>
      </c>
      <c r="D33" s="67" t="s">
        <v>1773</v>
      </c>
      <c r="E33" s="70" t="s">
        <v>1774</v>
      </c>
      <c r="F33" s="71" t="s">
        <v>1693</v>
      </c>
      <c r="G33" s="69">
        <v>550.82</v>
      </c>
    </row>
  </sheetData>
  <mergeCells count="2">
    <mergeCell ref="A6:F6"/>
    <mergeCell ref="A2:G3"/>
  </mergeCells>
  <printOptions horizontalCentered="1"/>
  <pageMargins left="0.239583333333333" right="0.239583333333333" top="0.389583333333333" bottom="0.389583333333333" header="0.309722222222222" footer="0.309722222222222"/>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50"/>
  <sheetViews>
    <sheetView showZeros="0" workbookViewId="0">
      <pane xSplit="8" ySplit="5" topLeftCell="I6" activePane="bottomRight" state="frozen"/>
      <selection/>
      <selection pane="topRight"/>
      <selection pane="bottomLeft"/>
      <selection pane="bottomRight" activeCell="M22" sqref="M22"/>
    </sheetView>
  </sheetViews>
  <sheetFormatPr defaultColWidth="9" defaultRowHeight="12.75" outlineLevelCol="7"/>
  <cols>
    <col min="1" max="1" width="29.25" style="434" customWidth="1"/>
    <col min="2" max="2" width="9.25" style="434" customWidth="1"/>
    <col min="3" max="3" width="11.5" style="434" customWidth="1"/>
    <col min="4" max="4" width="12.75" style="434" customWidth="1"/>
    <col min="5" max="7" width="9.25" style="434" customWidth="1"/>
    <col min="8" max="8" width="8.75" style="459" customWidth="1"/>
    <col min="9" max="16384" width="9" style="434"/>
  </cols>
  <sheetData>
    <row r="1" ht="14.25" spans="1:8">
      <c r="A1" s="460"/>
      <c r="B1" s="460"/>
      <c r="H1" s="436" t="s">
        <v>21</v>
      </c>
    </row>
    <row r="2" ht="24" spans="1:8">
      <c r="A2" s="221" t="s">
        <v>22</v>
      </c>
      <c r="B2" s="221"/>
      <c r="C2" s="221"/>
      <c r="D2" s="221"/>
      <c r="E2" s="221"/>
      <c r="F2" s="221"/>
      <c r="G2" s="221"/>
      <c r="H2" s="221"/>
    </row>
    <row r="3" ht="28.9" customHeight="1" spans="1:8">
      <c r="A3" s="461"/>
      <c r="B3" s="462"/>
      <c r="C3" s="462"/>
      <c r="D3" s="462"/>
      <c r="E3" s="462"/>
      <c r="F3" s="437"/>
      <c r="G3" s="439" t="s">
        <v>23</v>
      </c>
      <c r="H3" s="439"/>
    </row>
    <row r="4" s="330" customFormat="1" ht="19.9" customHeight="1" spans="1:8">
      <c r="A4" s="26" t="s">
        <v>24</v>
      </c>
      <c r="B4" s="26" t="s">
        <v>25</v>
      </c>
      <c r="C4" s="26" t="s">
        <v>26</v>
      </c>
      <c r="D4" s="26"/>
      <c r="E4" s="26" t="s">
        <v>27</v>
      </c>
      <c r="F4" s="26"/>
      <c r="G4" s="26"/>
      <c r="H4" s="26" t="s">
        <v>28</v>
      </c>
    </row>
    <row r="5" s="330" customFormat="1" ht="33" spans="1:8">
      <c r="A5" s="26"/>
      <c r="B5" s="26"/>
      <c r="C5" s="26" t="s">
        <v>29</v>
      </c>
      <c r="D5" s="26" t="s">
        <v>30</v>
      </c>
      <c r="E5" s="26" t="s">
        <v>31</v>
      </c>
      <c r="F5" s="26" t="s">
        <v>32</v>
      </c>
      <c r="G5" s="26" t="s">
        <v>33</v>
      </c>
      <c r="H5" s="26"/>
    </row>
    <row r="6" s="433" customFormat="1" ht="22.9" customHeight="1" spans="1:8">
      <c r="A6" s="441" t="s">
        <v>34</v>
      </c>
      <c r="B6" s="463">
        <f>B7+B21</f>
        <v>451881</v>
      </c>
      <c r="C6" s="463">
        <f>C7+C21</f>
        <v>480905</v>
      </c>
      <c r="D6" s="463">
        <f>D7+D21</f>
        <v>381519</v>
      </c>
      <c r="E6" s="463">
        <f>E7+E21</f>
        <v>381556</v>
      </c>
      <c r="F6" s="443">
        <f>IF(ISERROR(E6/D6),"",E6/D6*100)</f>
        <v>100</v>
      </c>
      <c r="G6" s="443">
        <f>IF(ISERROR(E6/B6),"",E6/B6*100-100)</f>
        <v>-15.6</v>
      </c>
      <c r="H6" s="464"/>
    </row>
    <row r="7" s="433" customFormat="1" ht="22.9" customHeight="1" spans="1:8">
      <c r="A7" s="465" t="s">
        <v>35</v>
      </c>
      <c r="B7" s="442">
        <f>SUM(B8:B20)</f>
        <v>253873</v>
      </c>
      <c r="C7" s="442">
        <f>SUM(C8:C20)</f>
        <v>275827</v>
      </c>
      <c r="D7" s="442">
        <f>SUM(D8:D20)</f>
        <v>144844</v>
      </c>
      <c r="E7" s="442">
        <f>SUM(E8:E20)</f>
        <v>145921</v>
      </c>
      <c r="F7" s="443">
        <f>IF(ISERROR(E7/D7),"",E7/D7*100)</f>
        <v>100.7</v>
      </c>
      <c r="G7" s="443">
        <f>IF(ISERROR(E7/B7),"",E7/B7*100-100)</f>
        <v>-42.5</v>
      </c>
      <c r="H7" s="466"/>
    </row>
    <row r="8" s="433" customFormat="1" ht="22.9" customHeight="1" spans="1:8">
      <c r="A8" s="465" t="s">
        <v>36</v>
      </c>
      <c r="B8" s="442">
        <v>59641</v>
      </c>
      <c r="C8" s="442">
        <v>55657</v>
      </c>
      <c r="D8" s="442">
        <v>-1768</v>
      </c>
      <c r="E8" s="442">
        <v>1951</v>
      </c>
      <c r="F8" s="443">
        <f t="shared" ref="F8:F15" si="0">IF(ISERROR(E8/D8),"",E8/D8*100)</f>
        <v>-110.4</v>
      </c>
      <c r="G8" s="443">
        <f t="shared" ref="G8:G15" si="1">IF(ISERROR(E8/B8),"",E8/B8*100-100)</f>
        <v>-96.7</v>
      </c>
      <c r="H8" s="467"/>
    </row>
    <row r="9" s="433" customFormat="1" ht="22.9" customHeight="1" spans="1:8">
      <c r="A9" s="465" t="s">
        <v>37</v>
      </c>
      <c r="B9" s="442">
        <v>31879</v>
      </c>
      <c r="C9" s="442">
        <v>25432</v>
      </c>
      <c r="D9" s="442">
        <v>23036</v>
      </c>
      <c r="E9" s="442">
        <v>26025</v>
      </c>
      <c r="F9" s="443">
        <f t="shared" si="0"/>
        <v>113</v>
      </c>
      <c r="G9" s="443">
        <f t="shared" si="1"/>
        <v>-18.4</v>
      </c>
      <c r="H9" s="467"/>
    </row>
    <row r="10" s="433" customFormat="1" ht="22.9" customHeight="1" spans="1:8">
      <c r="A10" s="465" t="s">
        <v>38</v>
      </c>
      <c r="B10" s="442">
        <v>5846</v>
      </c>
      <c r="C10" s="463">
        <v>5298</v>
      </c>
      <c r="D10" s="442">
        <v>6948</v>
      </c>
      <c r="E10" s="442">
        <v>7564</v>
      </c>
      <c r="F10" s="443">
        <f t="shared" si="0"/>
        <v>108.9</v>
      </c>
      <c r="G10" s="443">
        <f t="shared" si="1"/>
        <v>29.4</v>
      </c>
      <c r="H10" s="468"/>
    </row>
    <row r="11" s="433" customFormat="1" ht="22.9" customHeight="1" spans="1:8">
      <c r="A11" s="465" t="s">
        <v>39</v>
      </c>
      <c r="B11" s="442">
        <v>18897</v>
      </c>
      <c r="C11" s="463">
        <v>19909</v>
      </c>
      <c r="D11" s="442">
        <v>17401</v>
      </c>
      <c r="E11" s="442">
        <v>15295</v>
      </c>
      <c r="F11" s="443">
        <f t="shared" si="0"/>
        <v>87.9</v>
      </c>
      <c r="G11" s="443">
        <f t="shared" si="1"/>
        <v>-19.1</v>
      </c>
      <c r="H11" s="464"/>
    </row>
    <row r="12" s="433" customFormat="1" ht="22.9" customHeight="1" spans="1:8">
      <c r="A12" s="465" t="s">
        <v>40</v>
      </c>
      <c r="B12" s="442">
        <v>14239</v>
      </c>
      <c r="C12" s="442">
        <v>14373</v>
      </c>
      <c r="D12" s="442">
        <v>17314</v>
      </c>
      <c r="E12" s="442">
        <v>15729</v>
      </c>
      <c r="F12" s="443">
        <f t="shared" si="0"/>
        <v>90.8</v>
      </c>
      <c r="G12" s="443">
        <f t="shared" si="1"/>
        <v>10.5</v>
      </c>
      <c r="H12" s="469"/>
    </row>
    <row r="13" s="433" customFormat="1" ht="22.9" customHeight="1" spans="1:8">
      <c r="A13" s="465" t="s">
        <v>41</v>
      </c>
      <c r="B13" s="442">
        <v>5892</v>
      </c>
      <c r="C13" s="442">
        <v>5005</v>
      </c>
      <c r="D13" s="442">
        <v>6529</v>
      </c>
      <c r="E13" s="442">
        <v>7747</v>
      </c>
      <c r="F13" s="443">
        <f t="shared" si="0"/>
        <v>118.7</v>
      </c>
      <c r="G13" s="443">
        <f t="shared" si="1"/>
        <v>31.5</v>
      </c>
      <c r="H13" s="470"/>
    </row>
    <row r="14" s="433" customFormat="1" ht="22.9" customHeight="1" spans="1:8">
      <c r="A14" s="465" t="s">
        <v>42</v>
      </c>
      <c r="B14" s="442">
        <v>25112</v>
      </c>
      <c r="C14" s="442">
        <v>47722</v>
      </c>
      <c r="D14" s="442">
        <v>32880</v>
      </c>
      <c r="E14" s="442">
        <v>29903</v>
      </c>
      <c r="F14" s="443">
        <f t="shared" si="0"/>
        <v>90.9</v>
      </c>
      <c r="G14" s="443">
        <f t="shared" si="1"/>
        <v>19.1</v>
      </c>
      <c r="H14" s="470"/>
    </row>
    <row r="15" s="433" customFormat="1" ht="22.9" customHeight="1" spans="1:8">
      <c r="A15" s="465" t="s">
        <v>43</v>
      </c>
      <c r="B15" s="442">
        <v>202</v>
      </c>
      <c r="C15" s="442">
        <v>204</v>
      </c>
      <c r="D15" s="442">
        <v>151</v>
      </c>
      <c r="E15" s="442">
        <v>225</v>
      </c>
      <c r="F15" s="443">
        <f t="shared" si="0"/>
        <v>149</v>
      </c>
      <c r="G15" s="443">
        <f t="shared" si="1"/>
        <v>11.4</v>
      </c>
      <c r="H15" s="471"/>
    </row>
    <row r="16" s="433" customFormat="1" ht="22.9" customHeight="1" spans="1:8">
      <c r="A16" s="465" t="s">
        <v>44</v>
      </c>
      <c r="B16" s="442">
        <v>18672</v>
      </c>
      <c r="C16" s="442">
        <v>23491</v>
      </c>
      <c r="D16" s="442">
        <v>11185</v>
      </c>
      <c r="E16" s="442">
        <v>11379</v>
      </c>
      <c r="F16" s="443" t="str">
        <f>IF(ISERROR(#REF!/#REF!),"",#REF!/#REF!*100)</f>
        <v/>
      </c>
      <c r="G16" s="443" t="str">
        <f>IF(ISERROR(#REF!/B16),"",#REF!/B16*100-100)</f>
        <v/>
      </c>
      <c r="H16" s="471"/>
    </row>
    <row r="17" s="433" customFormat="1" ht="22.9" customHeight="1" spans="1:8">
      <c r="A17" s="465" t="s">
        <v>45</v>
      </c>
      <c r="B17" s="442">
        <v>875</v>
      </c>
      <c r="C17" s="442">
        <v>644</v>
      </c>
      <c r="D17" s="442">
        <v>611</v>
      </c>
      <c r="E17" s="442">
        <v>502</v>
      </c>
      <c r="F17" s="443" t="str">
        <f>IF(ISERROR(#REF!/D17),"",#REF!/D17*100)</f>
        <v/>
      </c>
      <c r="G17" s="443" t="str">
        <f>IF(ISERROR(#REF!/#REF!),"",#REF!/#REF!*100-100)</f>
        <v/>
      </c>
      <c r="H17" s="464"/>
    </row>
    <row r="18" s="433" customFormat="1" ht="22.9" customHeight="1" spans="1:8">
      <c r="A18" s="465" t="s">
        <v>46</v>
      </c>
      <c r="B18" s="442">
        <v>-76</v>
      </c>
      <c r="C18" s="442"/>
      <c r="D18" s="442">
        <v>-1</v>
      </c>
      <c r="E18" s="442">
        <v>-71</v>
      </c>
      <c r="F18" s="443">
        <f t="shared" ref="F18:F25" si="2">IF(ISERROR(E18/D18),"",E18/D18*100)</f>
        <v>7100</v>
      </c>
      <c r="G18" s="443">
        <f t="shared" ref="G18:G25" si="3">IF(ISERROR(E18/B18),"",E18/B18*100-100)</f>
        <v>-6.6</v>
      </c>
      <c r="H18" s="467"/>
    </row>
    <row r="19" s="433" customFormat="1" ht="22.9" customHeight="1" spans="1:8">
      <c r="A19" s="465" t="s">
        <v>47</v>
      </c>
      <c r="B19" s="442">
        <v>8092</v>
      </c>
      <c r="C19" s="472">
        <v>8500</v>
      </c>
      <c r="D19" s="442">
        <v>1966</v>
      </c>
      <c r="E19" s="442">
        <v>3011</v>
      </c>
      <c r="F19" s="443" t="str">
        <f>IF(ISERROR(#REF!/#REF!),"",#REF!/#REF!*100)</f>
        <v/>
      </c>
      <c r="G19" s="443" t="str">
        <f>IF(ISERROR(#REF!/#REF!),"",#REF!/#REF!*100-100)</f>
        <v/>
      </c>
      <c r="H19" s="473"/>
    </row>
    <row r="20" s="433" customFormat="1" ht="22.9" customHeight="1" spans="1:8">
      <c r="A20" s="465" t="s">
        <v>48</v>
      </c>
      <c r="B20" s="442">
        <v>64602</v>
      </c>
      <c r="C20" s="442">
        <v>69592</v>
      </c>
      <c r="D20" s="442">
        <v>28592</v>
      </c>
      <c r="E20" s="442">
        <v>26661</v>
      </c>
      <c r="F20" s="443" t="str">
        <f>IF(ISERROR(#REF!/#REF!),"",#REF!/#REF!*100)</f>
        <v/>
      </c>
      <c r="G20" s="443" t="str">
        <f>IF(ISERROR(#REF!/#REF!),"",#REF!/#REF!*100-100)</f>
        <v/>
      </c>
      <c r="H20" s="468"/>
    </row>
    <row r="21" s="433" customFormat="1" ht="22.9" customHeight="1" spans="1:8">
      <c r="A21" s="465" t="s">
        <v>49</v>
      </c>
      <c r="B21" s="442">
        <f>SUM(B22:B28)</f>
        <v>198008</v>
      </c>
      <c r="C21" s="442">
        <f>SUM(C22:C28)</f>
        <v>205078</v>
      </c>
      <c r="D21" s="442">
        <f>SUM(D22:D28)</f>
        <v>236675</v>
      </c>
      <c r="E21" s="442">
        <f>SUM(E22:E28)</f>
        <v>235635</v>
      </c>
      <c r="F21" s="443">
        <f t="shared" si="2"/>
        <v>99.6</v>
      </c>
      <c r="G21" s="443">
        <f t="shared" si="3"/>
        <v>19</v>
      </c>
      <c r="H21" s="468"/>
    </row>
    <row r="22" s="433" customFormat="1" ht="22.9" customHeight="1" spans="1:8">
      <c r="A22" s="465" t="s">
        <v>50</v>
      </c>
      <c r="B22" s="442">
        <v>37828</v>
      </c>
      <c r="C22" s="442">
        <v>23940</v>
      </c>
      <c r="D22" s="442">
        <v>23198</v>
      </c>
      <c r="E22" s="442">
        <v>19794</v>
      </c>
      <c r="F22" s="443">
        <f t="shared" si="2"/>
        <v>85.3</v>
      </c>
      <c r="G22" s="443">
        <f t="shared" si="3"/>
        <v>-47.7</v>
      </c>
      <c r="H22" s="464"/>
    </row>
    <row r="23" s="433" customFormat="1" ht="22.9" customHeight="1" spans="1:8">
      <c r="A23" s="465" t="s">
        <v>51</v>
      </c>
      <c r="B23" s="442">
        <v>4510</v>
      </c>
      <c r="C23" s="442">
        <v>6962</v>
      </c>
      <c r="D23" s="442">
        <v>2324</v>
      </c>
      <c r="E23" s="442">
        <v>2197</v>
      </c>
      <c r="F23" s="443">
        <f t="shared" si="2"/>
        <v>94.5</v>
      </c>
      <c r="G23" s="443">
        <f t="shared" si="3"/>
        <v>-51.3</v>
      </c>
      <c r="H23" s="468"/>
    </row>
    <row r="24" s="433" customFormat="1" ht="22.9" customHeight="1" spans="1:8">
      <c r="A24" s="465" t="s">
        <v>52</v>
      </c>
      <c r="B24" s="442">
        <v>12051</v>
      </c>
      <c r="C24" s="442">
        <v>10438</v>
      </c>
      <c r="D24" s="442">
        <v>5525</v>
      </c>
      <c r="E24" s="442">
        <v>6273</v>
      </c>
      <c r="F24" s="443">
        <f t="shared" si="2"/>
        <v>113.5</v>
      </c>
      <c r="G24" s="443">
        <f t="shared" si="3"/>
        <v>-47.9</v>
      </c>
      <c r="H24" s="474"/>
    </row>
    <row r="25" s="433" customFormat="1" ht="42" customHeight="1" spans="1:8">
      <c r="A25" s="465" t="s">
        <v>53</v>
      </c>
      <c r="B25" s="442">
        <v>140777</v>
      </c>
      <c r="C25" s="442">
        <v>162085</v>
      </c>
      <c r="D25" s="442">
        <v>204678</v>
      </c>
      <c r="E25" s="442">
        <v>206164</v>
      </c>
      <c r="F25" s="443">
        <f t="shared" si="2"/>
        <v>100.7</v>
      </c>
      <c r="G25" s="443">
        <f t="shared" si="3"/>
        <v>46.4</v>
      </c>
      <c r="H25" s="467"/>
    </row>
    <row r="26" s="433" customFormat="1" ht="22.9" customHeight="1" spans="1:8">
      <c r="A26" s="465" t="s">
        <v>54</v>
      </c>
      <c r="B26" s="442">
        <v>10</v>
      </c>
      <c r="C26" s="442">
        <v>45</v>
      </c>
      <c r="D26" s="442">
        <v>-2</v>
      </c>
      <c r="E26" s="442"/>
      <c r="F26" s="443"/>
      <c r="G26" s="443"/>
      <c r="H26" s="467"/>
    </row>
    <row r="27" s="433" customFormat="1" ht="22.9" customHeight="1" spans="1:8">
      <c r="A27" s="465" t="s">
        <v>55</v>
      </c>
      <c r="B27" s="442">
        <v>650</v>
      </c>
      <c r="C27" s="442">
        <v>610</v>
      </c>
      <c r="D27" s="442">
        <v>119</v>
      </c>
      <c r="E27" s="442">
        <v>119</v>
      </c>
      <c r="F27" s="443"/>
      <c r="G27" s="443"/>
      <c r="H27" s="467"/>
    </row>
    <row r="28" s="433" customFormat="1" ht="22.9" customHeight="1" spans="1:8">
      <c r="A28" s="465" t="s">
        <v>56</v>
      </c>
      <c r="B28" s="463">
        <v>2182</v>
      </c>
      <c r="C28" s="442">
        <v>998</v>
      </c>
      <c r="D28" s="442">
        <v>833</v>
      </c>
      <c r="E28" s="442">
        <v>1088</v>
      </c>
      <c r="F28" s="443"/>
      <c r="G28" s="443"/>
      <c r="H28" s="467"/>
    </row>
    <row r="29" s="433" customFormat="1" ht="22.9" customHeight="1" spans="1:8">
      <c r="A29" s="441" t="s">
        <v>57</v>
      </c>
      <c r="B29" s="463">
        <f>B30+B31+B32</f>
        <v>194212</v>
      </c>
      <c r="C29" s="463">
        <f>C30+C31+C32</f>
        <v>132787</v>
      </c>
      <c r="D29" s="442">
        <f>D30+D31+D32</f>
        <v>238236</v>
      </c>
      <c r="E29" s="463">
        <f>E30+E31+E32</f>
        <v>246890</v>
      </c>
      <c r="F29" s="443">
        <f t="shared" ref="F29:F47" si="4">IF(ISERROR(E29/D29),"",E29/D29*100)</f>
        <v>103.6</v>
      </c>
      <c r="G29" s="443">
        <f t="shared" ref="G29:G47" si="5">IF(ISERROR(E29/B29),"",E29/B29*100-100)</f>
        <v>27.1</v>
      </c>
      <c r="H29" s="467"/>
    </row>
    <row r="30" s="433" customFormat="1" ht="22.9" customHeight="1" spans="1:8">
      <c r="A30" s="465" t="s">
        <v>58</v>
      </c>
      <c r="B30" s="442">
        <v>21820</v>
      </c>
      <c r="C30" s="442">
        <v>21820</v>
      </c>
      <c r="D30" s="442">
        <v>21820</v>
      </c>
      <c r="E30" s="442">
        <v>21820</v>
      </c>
      <c r="F30" s="443">
        <f t="shared" si="4"/>
        <v>100</v>
      </c>
      <c r="G30" s="443">
        <f t="shared" si="5"/>
        <v>0</v>
      </c>
      <c r="H30" s="467"/>
    </row>
    <row r="31" s="433" customFormat="1" ht="22.9" customHeight="1" spans="1:8">
      <c r="A31" s="465" t="s">
        <v>59</v>
      </c>
      <c r="B31" s="442">
        <v>114273</v>
      </c>
      <c r="C31" s="442">
        <v>87154</v>
      </c>
      <c r="D31" s="442">
        <v>147740</v>
      </c>
      <c r="E31" s="442">
        <v>153310</v>
      </c>
      <c r="F31" s="443">
        <f t="shared" si="4"/>
        <v>103.8</v>
      </c>
      <c r="G31" s="443">
        <f t="shared" si="5"/>
        <v>34.2</v>
      </c>
      <c r="H31" s="467"/>
    </row>
    <row r="32" s="433" customFormat="1" ht="22.9" customHeight="1" spans="1:8">
      <c r="A32" s="465" t="s">
        <v>60</v>
      </c>
      <c r="B32" s="442">
        <v>58119</v>
      </c>
      <c r="C32" s="442">
        <v>23813</v>
      </c>
      <c r="D32" s="442">
        <v>68676</v>
      </c>
      <c r="E32" s="442">
        <v>71760</v>
      </c>
      <c r="F32" s="443">
        <f t="shared" si="4"/>
        <v>104.5</v>
      </c>
      <c r="G32" s="443">
        <f t="shared" si="5"/>
        <v>23.5</v>
      </c>
      <c r="H32" s="467"/>
    </row>
    <row r="33" s="433" customFormat="1" ht="22.9" customHeight="1" spans="1:8">
      <c r="A33" s="475"/>
      <c r="B33" s="463"/>
      <c r="C33" s="442"/>
      <c r="D33" s="442"/>
      <c r="E33" s="442"/>
      <c r="F33" s="443" t="str">
        <f t="shared" si="4"/>
        <v/>
      </c>
      <c r="G33" s="443" t="str">
        <f t="shared" si="5"/>
        <v/>
      </c>
      <c r="H33" s="467"/>
    </row>
    <row r="34" s="433" customFormat="1" ht="22.9" customHeight="1" spans="1:8">
      <c r="A34" s="441" t="s">
        <v>61</v>
      </c>
      <c r="B34" s="463">
        <f>B35+B36</f>
        <v>69200</v>
      </c>
      <c r="C34" s="463">
        <f>C35+C36</f>
        <v>49000</v>
      </c>
      <c r="D34" s="442">
        <f>D35+D36</f>
        <v>109900</v>
      </c>
      <c r="E34" s="463">
        <f>E35+E36</f>
        <v>109900</v>
      </c>
      <c r="F34" s="443">
        <f t="shared" si="4"/>
        <v>100</v>
      </c>
      <c r="G34" s="443">
        <f t="shared" si="5"/>
        <v>58.8</v>
      </c>
      <c r="H34" s="467"/>
    </row>
    <row r="35" s="433" customFormat="1" ht="22.9" customHeight="1" spans="1:8">
      <c r="A35" s="465" t="s">
        <v>62</v>
      </c>
      <c r="B35" s="442">
        <v>40000</v>
      </c>
      <c r="C35" s="442">
        <v>20000</v>
      </c>
      <c r="D35" s="442">
        <v>20000</v>
      </c>
      <c r="E35" s="442">
        <v>20000</v>
      </c>
      <c r="F35" s="443">
        <f t="shared" si="4"/>
        <v>100</v>
      </c>
      <c r="G35" s="443">
        <f t="shared" si="5"/>
        <v>-50</v>
      </c>
      <c r="H35" s="467"/>
    </row>
    <row r="36" s="433" customFormat="1" ht="22.9" customHeight="1" spans="1:8">
      <c r="A36" s="465" t="s">
        <v>63</v>
      </c>
      <c r="B36" s="442">
        <v>29200</v>
      </c>
      <c r="C36" s="442">
        <v>29000</v>
      </c>
      <c r="D36" s="442">
        <v>89900</v>
      </c>
      <c r="E36" s="442">
        <v>89900</v>
      </c>
      <c r="F36" s="443">
        <f t="shared" si="4"/>
        <v>100</v>
      </c>
      <c r="G36" s="443">
        <f t="shared" si="5"/>
        <v>207.9</v>
      </c>
      <c r="H36" s="474"/>
    </row>
    <row r="37" s="433" customFormat="1" ht="22.9" customHeight="1" spans="1:8">
      <c r="A37" s="476"/>
      <c r="B37" s="463"/>
      <c r="C37" s="442"/>
      <c r="D37" s="442"/>
      <c r="E37" s="442"/>
      <c r="F37" s="443" t="str">
        <f t="shared" si="4"/>
        <v/>
      </c>
      <c r="G37" s="443" t="str">
        <f t="shared" si="5"/>
        <v/>
      </c>
      <c r="H37" s="467"/>
    </row>
    <row r="38" ht="22.9" customHeight="1" spans="1:8">
      <c r="A38" s="441" t="s">
        <v>64</v>
      </c>
      <c r="B38" s="463">
        <f>B39+B40</f>
        <v>39273</v>
      </c>
      <c r="C38" s="463">
        <f>C39+C40</f>
        <v>33566</v>
      </c>
      <c r="D38" s="463">
        <f>D39+D40</f>
        <v>54800</v>
      </c>
      <c r="E38" s="463">
        <f>E39+E40</f>
        <v>49179</v>
      </c>
      <c r="F38" s="443">
        <f t="shared" si="4"/>
        <v>89.7</v>
      </c>
      <c r="G38" s="443">
        <f t="shared" si="5"/>
        <v>25.2</v>
      </c>
      <c r="H38" s="474"/>
    </row>
    <row r="39" ht="22.9" customHeight="1" spans="1:8">
      <c r="A39" s="465" t="s">
        <v>65</v>
      </c>
      <c r="B39" s="442">
        <v>10163</v>
      </c>
      <c r="C39" s="442">
        <v>10163</v>
      </c>
      <c r="D39" s="442">
        <v>16828</v>
      </c>
      <c r="E39" s="442">
        <v>10163</v>
      </c>
      <c r="F39" s="443">
        <f t="shared" si="4"/>
        <v>60.4</v>
      </c>
      <c r="G39" s="443">
        <f t="shared" si="5"/>
        <v>0</v>
      </c>
      <c r="H39" s="474"/>
    </row>
    <row r="40" ht="22.9" customHeight="1" spans="1:8">
      <c r="A40" s="465" t="s">
        <v>66</v>
      </c>
      <c r="B40" s="442">
        <v>29110</v>
      </c>
      <c r="C40" s="442">
        <v>23403</v>
      </c>
      <c r="D40" s="442">
        <v>37972</v>
      </c>
      <c r="E40" s="442">
        <v>39016</v>
      </c>
      <c r="F40" s="443">
        <f t="shared" si="4"/>
        <v>102.7</v>
      </c>
      <c r="G40" s="443">
        <f t="shared" si="5"/>
        <v>34</v>
      </c>
      <c r="H40" s="474"/>
    </row>
    <row r="41" ht="22.9" customHeight="1" spans="1:8">
      <c r="A41" s="441" t="s">
        <v>67</v>
      </c>
      <c r="B41" s="442">
        <v>55987</v>
      </c>
      <c r="C41" s="442">
        <v>8675</v>
      </c>
      <c r="D41" s="442">
        <v>8265</v>
      </c>
      <c r="E41" s="442">
        <v>8265</v>
      </c>
      <c r="F41" s="443">
        <f t="shared" si="4"/>
        <v>100</v>
      </c>
      <c r="G41" s="443">
        <f t="shared" si="5"/>
        <v>-85.2</v>
      </c>
      <c r="H41" s="477"/>
    </row>
    <row r="42" ht="22.9" customHeight="1" spans="1:8">
      <c r="A42" s="441" t="s">
        <v>68</v>
      </c>
      <c r="B42" s="463">
        <f>B43+B44</f>
        <v>20000</v>
      </c>
      <c r="C42" s="463">
        <f>C43+C44</f>
        <v>20000</v>
      </c>
      <c r="D42" s="463">
        <f>D43+D44</f>
        <v>11693</v>
      </c>
      <c r="E42" s="463">
        <f>E43+E44</f>
        <v>11693</v>
      </c>
      <c r="F42" s="443">
        <f t="shared" si="4"/>
        <v>100</v>
      </c>
      <c r="G42" s="443">
        <f t="shared" si="5"/>
        <v>-41.5</v>
      </c>
      <c r="H42" s="467"/>
    </row>
    <row r="43" ht="22.9" customHeight="1" spans="1:8">
      <c r="A43" s="465" t="s">
        <v>69</v>
      </c>
      <c r="B43" s="442">
        <v>20000</v>
      </c>
      <c r="C43" s="442">
        <v>20000</v>
      </c>
      <c r="D43" s="442"/>
      <c r="E43" s="442"/>
      <c r="F43" s="443" t="str">
        <f t="shared" si="4"/>
        <v/>
      </c>
      <c r="G43" s="443">
        <f t="shared" si="5"/>
        <v>-100</v>
      </c>
      <c r="H43" s="478"/>
    </row>
    <row r="44" ht="22.9" customHeight="1" spans="1:8">
      <c r="A44" s="465" t="s">
        <v>70</v>
      </c>
      <c r="B44" s="463"/>
      <c r="C44" s="479"/>
      <c r="D44" s="480">
        <v>11693</v>
      </c>
      <c r="E44" s="480">
        <v>11693</v>
      </c>
      <c r="F44" s="443">
        <f t="shared" si="4"/>
        <v>100</v>
      </c>
      <c r="G44" s="443" t="str">
        <f t="shared" si="5"/>
        <v/>
      </c>
      <c r="H44" s="481"/>
    </row>
    <row r="45" ht="22.9" customHeight="1" spans="1:8">
      <c r="A45" s="441" t="s">
        <v>71</v>
      </c>
      <c r="B45" s="442">
        <v>26041</v>
      </c>
      <c r="C45" s="482">
        <v>41860</v>
      </c>
      <c r="D45" s="482">
        <v>52434</v>
      </c>
      <c r="E45" s="483">
        <v>52434</v>
      </c>
      <c r="F45" s="484">
        <f t="shared" si="4"/>
        <v>100</v>
      </c>
      <c r="G45" s="443">
        <f t="shared" si="5"/>
        <v>101.4</v>
      </c>
      <c r="H45" s="481"/>
    </row>
    <row r="46" ht="16.15" customHeight="1" spans="1:8">
      <c r="A46" s="476"/>
      <c r="B46" s="485"/>
      <c r="C46" s="479"/>
      <c r="D46" s="480"/>
      <c r="E46" s="480"/>
      <c r="F46" s="443" t="str">
        <f t="shared" si="4"/>
        <v/>
      </c>
      <c r="G46" s="486" t="str">
        <f t="shared" si="5"/>
        <v/>
      </c>
      <c r="H46" s="481"/>
    </row>
    <row r="47" ht="16.15" customHeight="1" spans="1:8">
      <c r="A47" s="456" t="s">
        <v>72</v>
      </c>
      <c r="B47" s="485">
        <f>SUM(B6+B29+B34+B38+B41+B42+B45)</f>
        <v>856594</v>
      </c>
      <c r="C47" s="463">
        <f>SUM(C6+C29+C34+C38+C41+C42+C45)</f>
        <v>766793</v>
      </c>
      <c r="D47" s="463">
        <f>SUM(D6+D29+D34+D38+D41+D42+D45)</f>
        <v>856847</v>
      </c>
      <c r="E47" s="463">
        <f>SUM(E6+E29+E34+E38+E41+E42+E45)</f>
        <v>859917</v>
      </c>
      <c r="F47" s="443">
        <f t="shared" si="4"/>
        <v>100.4</v>
      </c>
      <c r="G47" s="486">
        <f t="shared" si="5"/>
        <v>0.4</v>
      </c>
      <c r="H47" s="481"/>
    </row>
    <row r="48" ht="13.5" spans="4:6">
      <c r="D48" s="487"/>
      <c r="E48" s="488"/>
      <c r="F48" s="487"/>
    </row>
    <row r="49" spans="4:6">
      <c r="D49" s="487"/>
      <c r="E49" s="487"/>
      <c r="F49" s="487"/>
    </row>
    <row r="50" ht="16.5" spans="1:1">
      <c r="A50" s="489"/>
    </row>
  </sheetData>
  <mergeCells count="7">
    <mergeCell ref="A2:H2"/>
    <mergeCell ref="G3:H3"/>
    <mergeCell ref="C4:D4"/>
    <mergeCell ref="E4:G4"/>
    <mergeCell ref="A4:A5"/>
    <mergeCell ref="B4:B5"/>
    <mergeCell ref="H4:H5"/>
  </mergeCells>
  <pageMargins left="0.709722222222222" right="0.709722222222222" top="0.75" bottom="0.75" header="0.309722222222222" footer="0.309722222222222"/>
  <pageSetup paperSize="9" scale="82" fitToHeight="0" orientation="portrait" horizontalDpi="3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P23"/>
  <sheetViews>
    <sheetView workbookViewId="0">
      <selection activeCell="P18" sqref="P18"/>
    </sheetView>
  </sheetViews>
  <sheetFormatPr defaultColWidth="8.75" defaultRowHeight="33" customHeight="1"/>
  <cols>
    <col min="1" max="1" width="12.25" style="16" customWidth="1"/>
    <col min="2" max="10" width="8.125" style="16" customWidth="1"/>
    <col min="11" max="11" width="13.125" style="16" customWidth="1"/>
    <col min="12" max="12" width="8" style="16" customWidth="1"/>
    <col min="13" max="13" width="12" style="16" customWidth="1"/>
    <col min="14" max="14" width="10.25" style="16" customWidth="1"/>
    <col min="15" max="15" width="15.625" style="16" customWidth="1"/>
    <col min="16" max="16" width="16.25" style="16" customWidth="1"/>
    <col min="17" max="16384" width="8.75" style="16"/>
  </cols>
  <sheetData>
    <row r="1" ht="20.45" customHeight="1" spans="16:16">
      <c r="P1" s="40" t="s">
        <v>1775</v>
      </c>
    </row>
    <row r="2" customHeight="1" spans="1:16">
      <c r="A2" s="17" t="s">
        <v>1776</v>
      </c>
      <c r="B2" s="17"/>
      <c r="C2" s="17"/>
      <c r="D2" s="17"/>
      <c r="E2" s="17"/>
      <c r="F2" s="17"/>
      <c r="G2" s="17"/>
      <c r="H2" s="17"/>
      <c r="I2" s="17"/>
      <c r="J2" s="17"/>
      <c r="K2" s="17"/>
      <c r="L2" s="17"/>
      <c r="M2" s="17"/>
      <c r="N2" s="17"/>
      <c r="O2" s="17"/>
      <c r="P2" s="17"/>
    </row>
    <row r="3" ht="20.45" customHeight="1" spans="15:16">
      <c r="O3" s="41" t="s">
        <v>23</v>
      </c>
      <c r="P3" s="41"/>
    </row>
    <row r="4" customHeight="1" spans="1:16">
      <c r="A4" s="18" t="s">
        <v>1777</v>
      </c>
      <c r="B4" s="19" t="s">
        <v>1778</v>
      </c>
      <c r="C4" s="20"/>
      <c r="D4" s="20"/>
      <c r="E4" s="20"/>
      <c r="F4" s="21"/>
      <c r="G4" s="22" t="s">
        <v>1779</v>
      </c>
      <c r="H4" s="23"/>
      <c r="I4" s="20"/>
      <c r="J4" s="20"/>
      <c r="K4" s="20"/>
      <c r="L4" s="20"/>
      <c r="M4" s="20"/>
      <c r="N4" s="20"/>
      <c r="O4" s="20"/>
      <c r="P4" s="21"/>
    </row>
    <row r="5" customHeight="1" spans="1:16">
      <c r="A5" s="24"/>
      <c r="B5" s="25" t="s">
        <v>1249</v>
      </c>
      <c r="C5" s="26" t="s">
        <v>1780</v>
      </c>
      <c r="D5" s="26"/>
      <c r="E5" s="26"/>
      <c r="F5" s="27" t="s">
        <v>1781</v>
      </c>
      <c r="G5" s="22" t="s">
        <v>1249</v>
      </c>
      <c r="H5" s="28"/>
      <c r="I5" s="42" t="s">
        <v>1780</v>
      </c>
      <c r="J5" s="26"/>
      <c r="K5" s="26"/>
      <c r="L5" s="26"/>
      <c r="M5" s="26"/>
      <c r="N5" s="26"/>
      <c r="O5" s="26"/>
      <c r="P5" s="26" t="s">
        <v>1781</v>
      </c>
    </row>
    <row r="6" ht="62.45" customHeight="1" spans="1:16">
      <c r="A6" s="29"/>
      <c r="B6" s="25"/>
      <c r="C6" s="21" t="s">
        <v>76</v>
      </c>
      <c r="D6" s="26" t="s">
        <v>1782</v>
      </c>
      <c r="E6" s="26" t="s">
        <v>1783</v>
      </c>
      <c r="F6" s="27"/>
      <c r="G6" s="30"/>
      <c r="H6" s="26" t="s">
        <v>33</v>
      </c>
      <c r="I6" s="21" t="s">
        <v>76</v>
      </c>
      <c r="J6" s="26" t="s">
        <v>33</v>
      </c>
      <c r="K6" s="26" t="s">
        <v>1782</v>
      </c>
      <c r="L6" s="26" t="s">
        <v>33</v>
      </c>
      <c r="M6" s="26" t="s">
        <v>1783</v>
      </c>
      <c r="N6" s="26" t="s">
        <v>1784</v>
      </c>
      <c r="O6" s="26" t="s">
        <v>1785</v>
      </c>
      <c r="P6" s="26"/>
    </row>
    <row r="7" ht="27.6" customHeight="1" spans="1:16">
      <c r="A7" s="31" t="s">
        <v>1249</v>
      </c>
      <c r="B7" s="32">
        <f t="shared" ref="B7:F7" si="0">SUM(B8:B22)</f>
        <v>77706</v>
      </c>
      <c r="C7" s="32">
        <f t="shared" si="0"/>
        <v>56920</v>
      </c>
      <c r="D7" s="32">
        <f t="shared" si="0"/>
        <v>40479</v>
      </c>
      <c r="E7" s="32">
        <f t="shared" si="0"/>
        <v>16441</v>
      </c>
      <c r="F7" s="32">
        <f t="shared" si="0"/>
        <v>20786</v>
      </c>
      <c r="G7" s="33">
        <f t="shared" ref="G7:G22" si="1">I7+P7</f>
        <v>66219</v>
      </c>
      <c r="H7" s="34">
        <f t="shared" ref="H7:H22" si="2">IF(ISERROR(G7/B7),"",G7/B7*100-100)</f>
        <v>-14.8</v>
      </c>
      <c r="I7" s="32">
        <f t="shared" ref="I7:I22" si="3">K7+M7</f>
        <v>55235</v>
      </c>
      <c r="J7" s="34">
        <f t="shared" ref="J7:J22" si="4">IF(ISERROR(I7/C7),"",I7/C7*100-100)</f>
        <v>-3</v>
      </c>
      <c r="K7" s="32">
        <f t="shared" ref="K7:P7" si="5">SUM(K8:K22)</f>
        <v>45386</v>
      </c>
      <c r="L7" s="34">
        <f t="shared" ref="L7:L22" si="6">IF(ISERROR(K7/D7),"",K7/D7*100-100)</f>
        <v>12.1</v>
      </c>
      <c r="M7" s="32">
        <f t="shared" si="5"/>
        <v>9849</v>
      </c>
      <c r="N7" s="43">
        <f t="shared" ref="N7:N22" si="7">K7/I7*100</f>
        <v>82.2</v>
      </c>
      <c r="O7" s="43">
        <f t="shared" ref="O7:O22" si="8">M7/I7*100</f>
        <v>17.8</v>
      </c>
      <c r="P7" s="32">
        <f t="shared" si="5"/>
        <v>10984</v>
      </c>
    </row>
    <row r="8" ht="27.6" customHeight="1" spans="1:16">
      <c r="A8" s="35" t="s">
        <v>1786</v>
      </c>
      <c r="B8" s="36">
        <f t="shared" ref="B8:B22" si="9">C8+F8</f>
        <v>4034</v>
      </c>
      <c r="C8" s="36">
        <f t="shared" ref="C8:C22" si="10">D8+E8</f>
        <v>2788</v>
      </c>
      <c r="D8" s="37">
        <v>1524</v>
      </c>
      <c r="E8" s="37">
        <v>1264</v>
      </c>
      <c r="F8" s="37">
        <v>1246</v>
      </c>
      <c r="G8" s="37">
        <f t="shared" si="1"/>
        <v>2367</v>
      </c>
      <c r="H8" s="38">
        <f t="shared" si="2"/>
        <v>-41.3</v>
      </c>
      <c r="I8" s="37">
        <f t="shared" si="3"/>
        <v>2077</v>
      </c>
      <c r="J8" s="38">
        <f t="shared" si="4"/>
        <v>-25.5</v>
      </c>
      <c r="K8" s="37">
        <v>1647</v>
      </c>
      <c r="L8" s="38">
        <f t="shared" si="6"/>
        <v>8.1</v>
      </c>
      <c r="M8" s="37">
        <v>430</v>
      </c>
      <c r="N8" s="44">
        <f t="shared" si="7"/>
        <v>79.3</v>
      </c>
      <c r="O8" s="44">
        <f t="shared" si="8"/>
        <v>20.7</v>
      </c>
      <c r="P8" s="37">
        <v>290</v>
      </c>
    </row>
    <row r="9" ht="27.6" customHeight="1" spans="1:16">
      <c r="A9" s="35" t="s">
        <v>1787</v>
      </c>
      <c r="B9" s="36">
        <f t="shared" si="9"/>
        <v>5730</v>
      </c>
      <c r="C9" s="36">
        <f t="shared" si="10"/>
        <v>4202</v>
      </c>
      <c r="D9" s="37">
        <v>1199</v>
      </c>
      <c r="E9" s="37">
        <v>3003</v>
      </c>
      <c r="F9" s="37">
        <v>1528</v>
      </c>
      <c r="G9" s="37">
        <f t="shared" si="1"/>
        <v>1878</v>
      </c>
      <c r="H9" s="38">
        <f t="shared" si="2"/>
        <v>-67.2</v>
      </c>
      <c r="I9" s="37">
        <f t="shared" si="3"/>
        <v>1454</v>
      </c>
      <c r="J9" s="38">
        <f t="shared" si="4"/>
        <v>-65.4</v>
      </c>
      <c r="K9" s="37">
        <v>1137</v>
      </c>
      <c r="L9" s="38">
        <f t="shared" si="6"/>
        <v>-5.2</v>
      </c>
      <c r="M9" s="37">
        <v>317</v>
      </c>
      <c r="N9" s="44">
        <f t="shared" si="7"/>
        <v>78.2</v>
      </c>
      <c r="O9" s="44">
        <f t="shared" si="8"/>
        <v>21.8</v>
      </c>
      <c r="P9" s="37">
        <v>424</v>
      </c>
    </row>
    <row r="10" ht="27.6" customHeight="1" spans="1:16">
      <c r="A10" s="35" t="s">
        <v>1788</v>
      </c>
      <c r="B10" s="36">
        <f t="shared" si="9"/>
        <v>4942</v>
      </c>
      <c r="C10" s="36">
        <f t="shared" si="10"/>
        <v>2423</v>
      </c>
      <c r="D10" s="37">
        <v>1251</v>
      </c>
      <c r="E10" s="37">
        <v>1172</v>
      </c>
      <c r="F10" s="37">
        <v>2519</v>
      </c>
      <c r="G10" s="37">
        <f t="shared" si="1"/>
        <v>3245</v>
      </c>
      <c r="H10" s="38">
        <f t="shared" si="2"/>
        <v>-34.3</v>
      </c>
      <c r="I10" s="37">
        <f t="shared" si="3"/>
        <v>2311</v>
      </c>
      <c r="J10" s="38">
        <f t="shared" si="4"/>
        <v>-4.6</v>
      </c>
      <c r="K10" s="37">
        <v>1946</v>
      </c>
      <c r="L10" s="38">
        <f t="shared" si="6"/>
        <v>55.6</v>
      </c>
      <c r="M10" s="37">
        <v>365</v>
      </c>
      <c r="N10" s="44">
        <f t="shared" si="7"/>
        <v>84.2</v>
      </c>
      <c r="O10" s="44">
        <f t="shared" si="8"/>
        <v>15.8</v>
      </c>
      <c r="P10" s="37">
        <v>934</v>
      </c>
    </row>
    <row r="11" ht="27.6" customHeight="1" spans="1:16">
      <c r="A11" s="35" t="s">
        <v>1789</v>
      </c>
      <c r="B11" s="36">
        <f t="shared" si="9"/>
        <v>5330</v>
      </c>
      <c r="C11" s="36">
        <f t="shared" si="10"/>
        <v>4108</v>
      </c>
      <c r="D11" s="37">
        <v>3245</v>
      </c>
      <c r="E11" s="37">
        <v>863</v>
      </c>
      <c r="F11" s="37">
        <v>1222</v>
      </c>
      <c r="G11" s="37">
        <f t="shared" si="1"/>
        <v>5069</v>
      </c>
      <c r="H11" s="38">
        <f t="shared" si="2"/>
        <v>-4.9</v>
      </c>
      <c r="I11" s="37">
        <f t="shared" si="3"/>
        <v>3954</v>
      </c>
      <c r="J11" s="38">
        <f t="shared" si="4"/>
        <v>-3.7</v>
      </c>
      <c r="K11" s="37">
        <v>3643</v>
      </c>
      <c r="L11" s="38">
        <f t="shared" si="6"/>
        <v>12.3</v>
      </c>
      <c r="M11" s="37">
        <v>311</v>
      </c>
      <c r="N11" s="44">
        <f t="shared" si="7"/>
        <v>92.1</v>
      </c>
      <c r="O11" s="44">
        <f t="shared" si="8"/>
        <v>7.9</v>
      </c>
      <c r="P11" s="37">
        <v>1115</v>
      </c>
    </row>
    <row r="12" ht="27.6" customHeight="1" spans="1:16">
      <c r="A12" s="35" t="s">
        <v>1790</v>
      </c>
      <c r="B12" s="36">
        <f t="shared" si="9"/>
        <v>7021</v>
      </c>
      <c r="C12" s="36">
        <f t="shared" si="10"/>
        <v>5233</v>
      </c>
      <c r="D12" s="37">
        <v>4100</v>
      </c>
      <c r="E12" s="37">
        <v>1133</v>
      </c>
      <c r="F12" s="37">
        <v>1788</v>
      </c>
      <c r="G12" s="37">
        <f t="shared" si="1"/>
        <v>7088</v>
      </c>
      <c r="H12" s="38">
        <f t="shared" si="2"/>
        <v>1</v>
      </c>
      <c r="I12" s="37">
        <f t="shared" si="3"/>
        <v>5947</v>
      </c>
      <c r="J12" s="38">
        <f t="shared" si="4"/>
        <v>13.6</v>
      </c>
      <c r="K12" s="37">
        <v>5596</v>
      </c>
      <c r="L12" s="38">
        <f t="shared" si="6"/>
        <v>36.5</v>
      </c>
      <c r="M12" s="37">
        <v>351</v>
      </c>
      <c r="N12" s="44">
        <f t="shared" si="7"/>
        <v>94.1</v>
      </c>
      <c r="O12" s="44">
        <f t="shared" si="8"/>
        <v>5.9</v>
      </c>
      <c r="P12" s="37">
        <v>1141</v>
      </c>
    </row>
    <row r="13" ht="27.6" customHeight="1" spans="1:16">
      <c r="A13" s="35" t="s">
        <v>1791</v>
      </c>
      <c r="B13" s="36">
        <f t="shared" si="9"/>
        <v>7683</v>
      </c>
      <c r="C13" s="36">
        <f t="shared" si="10"/>
        <v>4778</v>
      </c>
      <c r="D13" s="37">
        <v>3822</v>
      </c>
      <c r="E13" s="37">
        <v>956</v>
      </c>
      <c r="F13" s="37">
        <v>2905</v>
      </c>
      <c r="G13" s="37">
        <f t="shared" si="1"/>
        <v>5376</v>
      </c>
      <c r="H13" s="38">
        <f t="shared" si="2"/>
        <v>-30</v>
      </c>
      <c r="I13" s="37">
        <f t="shared" si="3"/>
        <v>4831</v>
      </c>
      <c r="J13" s="38">
        <f t="shared" si="4"/>
        <v>1.1</v>
      </c>
      <c r="K13" s="37">
        <v>4320</v>
      </c>
      <c r="L13" s="38">
        <f t="shared" si="6"/>
        <v>13</v>
      </c>
      <c r="M13" s="37">
        <v>511</v>
      </c>
      <c r="N13" s="44">
        <f t="shared" si="7"/>
        <v>89.4</v>
      </c>
      <c r="O13" s="44">
        <f t="shared" si="8"/>
        <v>10.6</v>
      </c>
      <c r="P13" s="37">
        <v>545</v>
      </c>
    </row>
    <row r="14" ht="27.6" customHeight="1" spans="1:16">
      <c r="A14" s="35" t="s">
        <v>1792</v>
      </c>
      <c r="B14" s="36">
        <f t="shared" si="9"/>
        <v>3193</v>
      </c>
      <c r="C14" s="36">
        <f t="shared" si="10"/>
        <v>2996</v>
      </c>
      <c r="D14" s="37">
        <v>2392</v>
      </c>
      <c r="E14" s="37">
        <v>604</v>
      </c>
      <c r="F14" s="37">
        <v>197</v>
      </c>
      <c r="G14" s="37">
        <f t="shared" si="1"/>
        <v>4101</v>
      </c>
      <c r="H14" s="38">
        <f t="shared" si="2"/>
        <v>28.4</v>
      </c>
      <c r="I14" s="37">
        <f t="shared" si="3"/>
        <v>3813</v>
      </c>
      <c r="J14" s="38">
        <f t="shared" si="4"/>
        <v>27.3</v>
      </c>
      <c r="K14" s="37">
        <v>2905</v>
      </c>
      <c r="L14" s="38">
        <f t="shared" si="6"/>
        <v>21.4</v>
      </c>
      <c r="M14" s="37">
        <v>908</v>
      </c>
      <c r="N14" s="44">
        <f t="shared" si="7"/>
        <v>76.2</v>
      </c>
      <c r="O14" s="44">
        <f t="shared" si="8"/>
        <v>23.8</v>
      </c>
      <c r="P14" s="37">
        <v>288</v>
      </c>
    </row>
    <row r="15" ht="27.6" customHeight="1" spans="1:16">
      <c r="A15" s="35" t="s">
        <v>1793</v>
      </c>
      <c r="B15" s="36">
        <f t="shared" si="9"/>
        <v>3398</v>
      </c>
      <c r="C15" s="36">
        <f t="shared" si="10"/>
        <v>3132</v>
      </c>
      <c r="D15" s="37">
        <v>2467</v>
      </c>
      <c r="E15" s="37">
        <v>665</v>
      </c>
      <c r="F15" s="37">
        <v>266</v>
      </c>
      <c r="G15" s="37">
        <f t="shared" si="1"/>
        <v>3484</v>
      </c>
      <c r="H15" s="38">
        <f t="shared" si="2"/>
        <v>2.5</v>
      </c>
      <c r="I15" s="37">
        <f t="shared" si="3"/>
        <v>2829</v>
      </c>
      <c r="J15" s="38">
        <f t="shared" si="4"/>
        <v>-9.7</v>
      </c>
      <c r="K15" s="37">
        <v>2449</v>
      </c>
      <c r="L15" s="38">
        <f t="shared" si="6"/>
        <v>-0.7</v>
      </c>
      <c r="M15" s="37">
        <v>380</v>
      </c>
      <c r="N15" s="44">
        <f t="shared" si="7"/>
        <v>86.6</v>
      </c>
      <c r="O15" s="44">
        <f t="shared" si="8"/>
        <v>13.4</v>
      </c>
      <c r="P15" s="37">
        <v>655</v>
      </c>
    </row>
    <row r="16" ht="27.6" customHeight="1" spans="1:16">
      <c r="A16" s="35" t="s">
        <v>1794</v>
      </c>
      <c r="B16" s="36">
        <f t="shared" si="9"/>
        <v>6053</v>
      </c>
      <c r="C16" s="36">
        <f t="shared" si="10"/>
        <v>4804</v>
      </c>
      <c r="D16" s="37">
        <v>3915</v>
      </c>
      <c r="E16" s="37">
        <v>889</v>
      </c>
      <c r="F16" s="37">
        <v>1249</v>
      </c>
      <c r="G16" s="37">
        <f t="shared" si="1"/>
        <v>4662</v>
      </c>
      <c r="H16" s="38">
        <f t="shared" si="2"/>
        <v>-23</v>
      </c>
      <c r="I16" s="37">
        <f t="shared" si="3"/>
        <v>4256</v>
      </c>
      <c r="J16" s="38">
        <f t="shared" si="4"/>
        <v>-11.4</v>
      </c>
      <c r="K16" s="37">
        <v>3965</v>
      </c>
      <c r="L16" s="38">
        <f t="shared" si="6"/>
        <v>1.3</v>
      </c>
      <c r="M16" s="37">
        <v>291</v>
      </c>
      <c r="N16" s="44">
        <f t="shared" si="7"/>
        <v>93.2</v>
      </c>
      <c r="O16" s="44">
        <f t="shared" si="8"/>
        <v>6.8</v>
      </c>
      <c r="P16" s="37">
        <v>406</v>
      </c>
    </row>
    <row r="17" ht="27.6" customHeight="1" spans="1:16">
      <c r="A17" s="35" t="s">
        <v>1795</v>
      </c>
      <c r="B17" s="36">
        <f t="shared" si="9"/>
        <v>6589</v>
      </c>
      <c r="C17" s="36">
        <f t="shared" si="10"/>
        <v>5882</v>
      </c>
      <c r="D17" s="37">
        <v>4663</v>
      </c>
      <c r="E17" s="37">
        <v>1219</v>
      </c>
      <c r="F17" s="37">
        <v>707</v>
      </c>
      <c r="G17" s="37">
        <f t="shared" si="1"/>
        <v>5818</v>
      </c>
      <c r="H17" s="38">
        <f t="shared" si="2"/>
        <v>-11.7</v>
      </c>
      <c r="I17" s="37">
        <f t="shared" si="3"/>
        <v>5323</v>
      </c>
      <c r="J17" s="38">
        <f t="shared" si="4"/>
        <v>-9.5</v>
      </c>
      <c r="K17" s="37">
        <f>4648+219</f>
        <v>4867</v>
      </c>
      <c r="L17" s="38">
        <f t="shared" si="6"/>
        <v>4.4</v>
      </c>
      <c r="M17" s="37">
        <v>456</v>
      </c>
      <c r="N17" s="44">
        <f t="shared" si="7"/>
        <v>91.4</v>
      </c>
      <c r="O17" s="44">
        <f t="shared" si="8"/>
        <v>8.6</v>
      </c>
      <c r="P17" s="37">
        <v>495</v>
      </c>
    </row>
    <row r="18" ht="27.6" customHeight="1" spans="1:16">
      <c r="A18" s="35" t="s">
        <v>1796</v>
      </c>
      <c r="B18" s="36">
        <f t="shared" si="9"/>
        <v>4223</v>
      </c>
      <c r="C18" s="36">
        <f t="shared" si="10"/>
        <v>2346</v>
      </c>
      <c r="D18" s="37">
        <v>1954</v>
      </c>
      <c r="E18" s="37">
        <v>392</v>
      </c>
      <c r="F18" s="37">
        <v>1877</v>
      </c>
      <c r="G18" s="37">
        <f t="shared" si="1"/>
        <v>4396</v>
      </c>
      <c r="H18" s="38">
        <f t="shared" si="2"/>
        <v>4.1</v>
      </c>
      <c r="I18" s="37">
        <f t="shared" si="3"/>
        <v>3311</v>
      </c>
      <c r="J18" s="38">
        <f t="shared" si="4"/>
        <v>41.1</v>
      </c>
      <c r="K18" s="37">
        <v>1712</v>
      </c>
      <c r="L18" s="38">
        <f t="shared" si="6"/>
        <v>-12.4</v>
      </c>
      <c r="M18" s="37">
        <v>1599</v>
      </c>
      <c r="N18" s="44">
        <f t="shared" si="7"/>
        <v>51.7</v>
      </c>
      <c r="O18" s="44">
        <f t="shared" si="8"/>
        <v>48.3</v>
      </c>
      <c r="P18" s="37">
        <v>1085</v>
      </c>
    </row>
    <row r="19" ht="27.6" customHeight="1" spans="1:16">
      <c r="A19" s="35" t="s">
        <v>1797</v>
      </c>
      <c r="B19" s="36">
        <f t="shared" si="9"/>
        <v>6594</v>
      </c>
      <c r="C19" s="36">
        <f t="shared" si="10"/>
        <v>3259</v>
      </c>
      <c r="D19" s="37">
        <v>2115</v>
      </c>
      <c r="E19" s="37">
        <v>1144</v>
      </c>
      <c r="F19" s="37">
        <v>3335</v>
      </c>
      <c r="G19" s="37">
        <f t="shared" si="1"/>
        <v>5321</v>
      </c>
      <c r="H19" s="38">
        <f t="shared" si="2"/>
        <v>-19.3</v>
      </c>
      <c r="I19" s="37">
        <f t="shared" si="3"/>
        <v>4624</v>
      </c>
      <c r="J19" s="38">
        <f t="shared" si="4"/>
        <v>41.9</v>
      </c>
      <c r="K19" s="37">
        <v>2376</v>
      </c>
      <c r="L19" s="38">
        <f t="shared" si="6"/>
        <v>12.3</v>
      </c>
      <c r="M19" s="37">
        <v>2248</v>
      </c>
      <c r="N19" s="44">
        <f t="shared" si="7"/>
        <v>51.4</v>
      </c>
      <c r="O19" s="44">
        <f t="shared" si="8"/>
        <v>48.6</v>
      </c>
      <c r="P19" s="37">
        <v>697</v>
      </c>
    </row>
    <row r="20" ht="27.6" customHeight="1" spans="1:16">
      <c r="A20" s="35" t="s">
        <v>1798</v>
      </c>
      <c r="B20" s="36">
        <f t="shared" si="9"/>
        <v>4164</v>
      </c>
      <c r="C20" s="36">
        <f t="shared" si="10"/>
        <v>3702</v>
      </c>
      <c r="D20" s="37">
        <v>2577</v>
      </c>
      <c r="E20" s="37">
        <v>1125</v>
      </c>
      <c r="F20" s="37">
        <v>462</v>
      </c>
      <c r="G20" s="37">
        <f t="shared" si="1"/>
        <v>4698</v>
      </c>
      <c r="H20" s="38">
        <f t="shared" si="2"/>
        <v>12.8</v>
      </c>
      <c r="I20" s="37">
        <f t="shared" si="3"/>
        <v>3361</v>
      </c>
      <c r="J20" s="38">
        <f t="shared" si="4"/>
        <v>-9.2</v>
      </c>
      <c r="K20" s="37">
        <v>2831</v>
      </c>
      <c r="L20" s="38">
        <f t="shared" si="6"/>
        <v>9.9</v>
      </c>
      <c r="M20" s="37">
        <v>530</v>
      </c>
      <c r="N20" s="44">
        <f t="shared" si="7"/>
        <v>84.2</v>
      </c>
      <c r="O20" s="44">
        <f t="shared" si="8"/>
        <v>15.8</v>
      </c>
      <c r="P20" s="37">
        <v>1337</v>
      </c>
    </row>
    <row r="21" ht="27.6" customHeight="1" spans="1:16">
      <c r="A21" s="35" t="s">
        <v>1799</v>
      </c>
      <c r="B21" s="36">
        <f t="shared" si="9"/>
        <v>5541</v>
      </c>
      <c r="C21" s="36">
        <f t="shared" si="10"/>
        <v>4425</v>
      </c>
      <c r="D21" s="37">
        <v>2757</v>
      </c>
      <c r="E21" s="37">
        <v>1668</v>
      </c>
      <c r="F21" s="37">
        <v>1116</v>
      </c>
      <c r="G21" s="37">
        <f t="shared" si="1"/>
        <v>4815</v>
      </c>
      <c r="H21" s="38">
        <f t="shared" si="2"/>
        <v>-13.1</v>
      </c>
      <c r="I21" s="37">
        <f t="shared" si="3"/>
        <v>3689</v>
      </c>
      <c r="J21" s="38">
        <f t="shared" si="4"/>
        <v>-16.6</v>
      </c>
      <c r="K21" s="37">
        <v>3005</v>
      </c>
      <c r="L21" s="38">
        <f t="shared" si="6"/>
        <v>9</v>
      </c>
      <c r="M21" s="37">
        <v>684</v>
      </c>
      <c r="N21" s="44">
        <f t="shared" si="7"/>
        <v>81.5</v>
      </c>
      <c r="O21" s="44">
        <f t="shared" si="8"/>
        <v>18.5</v>
      </c>
      <c r="P21" s="37">
        <v>1126</v>
      </c>
    </row>
    <row r="22" ht="27.6" customHeight="1" spans="1:16">
      <c r="A22" s="35" t="s">
        <v>1800</v>
      </c>
      <c r="B22" s="36">
        <f t="shared" si="9"/>
        <v>3211</v>
      </c>
      <c r="C22" s="36">
        <f t="shared" si="10"/>
        <v>2842</v>
      </c>
      <c r="D22" s="37">
        <v>2498</v>
      </c>
      <c r="E22" s="37">
        <v>344</v>
      </c>
      <c r="F22" s="37">
        <v>369</v>
      </c>
      <c r="G22" s="37">
        <f t="shared" si="1"/>
        <v>3901</v>
      </c>
      <c r="H22" s="38">
        <f t="shared" si="2"/>
        <v>21.5</v>
      </c>
      <c r="I22" s="37">
        <f t="shared" si="3"/>
        <v>3455</v>
      </c>
      <c r="J22" s="38">
        <f t="shared" si="4"/>
        <v>21.6</v>
      </c>
      <c r="K22" s="37">
        <v>2987</v>
      </c>
      <c r="L22" s="38">
        <f t="shared" si="6"/>
        <v>19.6</v>
      </c>
      <c r="M22" s="37">
        <v>468</v>
      </c>
      <c r="N22" s="44">
        <f t="shared" si="7"/>
        <v>86.5</v>
      </c>
      <c r="O22" s="44">
        <f t="shared" si="8"/>
        <v>13.5</v>
      </c>
      <c r="P22" s="37">
        <v>446</v>
      </c>
    </row>
    <row r="23" customHeight="1" spans="1:16">
      <c r="A23" s="39"/>
      <c r="B23" s="39"/>
      <c r="C23" s="39"/>
      <c r="D23" s="39"/>
      <c r="E23" s="39"/>
      <c r="F23" s="39"/>
      <c r="G23" s="39"/>
      <c r="H23" s="39"/>
      <c r="I23" s="39"/>
      <c r="J23" s="39"/>
      <c r="K23" s="39"/>
      <c r="L23" s="39"/>
      <c r="M23" s="39"/>
      <c r="N23" s="39"/>
      <c r="O23" s="39"/>
      <c r="P23" s="39"/>
    </row>
  </sheetData>
  <mergeCells count="11">
    <mergeCell ref="A2:P2"/>
    <mergeCell ref="O3:P3"/>
    <mergeCell ref="B4:F4"/>
    <mergeCell ref="G4:P4"/>
    <mergeCell ref="C5:E5"/>
    <mergeCell ref="I5:O5"/>
    <mergeCell ref="A4:A6"/>
    <mergeCell ref="B5:B6"/>
    <mergeCell ref="F5:F6"/>
    <mergeCell ref="G5:G6"/>
    <mergeCell ref="P5:P6"/>
  </mergeCells>
  <printOptions horizontalCentered="1" verticalCentered="1"/>
  <pageMargins left="0.239583333333333" right="0.709722222222222" top="0.75" bottom="0.75" header="0.309722222222222" footer="0.309722222222222"/>
  <pageSetup paperSize="9" scale="80" orientation="landscape" horizontalDpi="3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1"/>
  <sheetViews>
    <sheetView workbookViewId="0">
      <selection activeCell="M22" sqref="M22"/>
    </sheetView>
  </sheetViews>
  <sheetFormatPr defaultColWidth="9" defaultRowHeight="14.25" outlineLevelCol="6"/>
  <cols>
    <col min="1" max="1" width="14.875" style="6" customWidth="1"/>
    <col min="2" max="2" width="20.5" style="6" customWidth="1"/>
    <col min="3" max="4" width="13.875" style="6" customWidth="1"/>
    <col min="5" max="5" width="20.5" style="6" customWidth="1"/>
    <col min="6" max="6" width="15" style="6" customWidth="1"/>
    <col min="7" max="7" width="11.5" style="6" customWidth="1"/>
    <col min="8" max="16384" width="9" style="6"/>
  </cols>
  <sheetData>
    <row r="1" spans="6:6">
      <c r="F1" s="7" t="s">
        <v>1801</v>
      </c>
    </row>
    <row r="2" spans="1:6">
      <c r="A2" s="8" t="s">
        <v>1802</v>
      </c>
      <c r="B2" s="9"/>
      <c r="C2" s="9"/>
      <c r="D2" s="9"/>
      <c r="E2" s="9"/>
      <c r="F2" s="9"/>
    </row>
    <row r="3" spans="1:6">
      <c r="A3" s="9"/>
      <c r="B3" s="9"/>
      <c r="C3" s="9"/>
      <c r="D3" s="9"/>
      <c r="E3" s="9"/>
      <c r="F3" s="9"/>
    </row>
    <row r="4" spans="1:6">
      <c r="A4" s="9"/>
      <c r="B4" s="9"/>
      <c r="C4" s="9"/>
      <c r="D4" s="9"/>
      <c r="E4" s="9"/>
      <c r="F4" s="9"/>
    </row>
    <row r="5" spans="1:6">
      <c r="A5" s="9"/>
      <c r="B5" s="9"/>
      <c r="C5" s="9"/>
      <c r="D5" s="9"/>
      <c r="E5" s="9"/>
      <c r="F5" s="9"/>
    </row>
    <row r="6" ht="20.1" customHeight="1" spans="1:6">
      <c r="A6" s="9"/>
      <c r="B6" s="9"/>
      <c r="C6" s="9"/>
      <c r="D6" s="9"/>
      <c r="E6" s="9"/>
      <c r="F6" s="9"/>
    </row>
    <row r="7" ht="20.1" customHeight="1" spans="1:6">
      <c r="A7" s="9"/>
      <c r="B7" s="9"/>
      <c r="C7" s="9"/>
      <c r="D7" s="9"/>
      <c r="E7" s="9"/>
      <c r="F7" s="9"/>
    </row>
    <row r="8" ht="18" customHeight="1" spans="1:6">
      <c r="A8" s="9"/>
      <c r="B8" s="9"/>
      <c r="C8" s="9"/>
      <c r="D8" s="9"/>
      <c r="E8" s="9"/>
      <c r="F8" s="9"/>
    </row>
    <row r="9" ht="18" customHeight="1" spans="1:6">
      <c r="A9" s="9"/>
      <c r="B9" s="9"/>
      <c r="C9" s="9"/>
      <c r="D9" s="9"/>
      <c r="E9" s="9"/>
      <c r="F9" s="9"/>
    </row>
    <row r="10" ht="18" customHeight="1" spans="1:6">
      <c r="A10" s="9"/>
      <c r="B10" s="9"/>
      <c r="C10" s="9"/>
      <c r="D10" s="9"/>
      <c r="E10" s="9"/>
      <c r="F10" s="9"/>
    </row>
    <row r="11" ht="18" customHeight="1" spans="1:6">
      <c r="A11" s="9"/>
      <c r="B11" s="9"/>
      <c r="C11" s="9"/>
      <c r="D11" s="9"/>
      <c r="E11" s="9"/>
      <c r="F11" s="9"/>
    </row>
    <row r="12" ht="18" customHeight="1" spans="1:6">
      <c r="A12" s="9"/>
      <c r="B12" s="9"/>
      <c r="C12" s="9"/>
      <c r="D12" s="9"/>
      <c r="E12" s="9"/>
      <c r="F12" s="9"/>
    </row>
    <row r="13" ht="18" customHeight="1" spans="1:6">
      <c r="A13" s="9"/>
      <c r="B13" s="9"/>
      <c r="C13" s="9"/>
      <c r="D13" s="9"/>
      <c r="E13" s="9"/>
      <c r="F13" s="9"/>
    </row>
    <row r="14" ht="18" customHeight="1" spans="1:6">
      <c r="A14" s="9"/>
      <c r="B14" s="9"/>
      <c r="C14" s="9"/>
      <c r="D14" s="9"/>
      <c r="E14" s="9"/>
      <c r="F14" s="9"/>
    </row>
    <row r="16" ht="33" customHeight="1" spans="1:6">
      <c r="A16" s="10" t="s">
        <v>1803</v>
      </c>
      <c r="B16" s="10"/>
      <c r="C16" s="10"/>
      <c r="D16" s="10"/>
      <c r="E16" s="10"/>
      <c r="F16" s="10"/>
    </row>
    <row r="17" spans="6:6">
      <c r="F17" s="11" t="s">
        <v>23</v>
      </c>
    </row>
    <row r="18" ht="24" customHeight="1" spans="1:6">
      <c r="A18" s="12" t="s">
        <v>1804</v>
      </c>
      <c r="B18" s="12" t="s">
        <v>1805</v>
      </c>
      <c r="C18" s="12" t="s">
        <v>1806</v>
      </c>
      <c r="D18" s="12" t="s">
        <v>1807</v>
      </c>
      <c r="E18" s="12"/>
      <c r="F18" s="12"/>
    </row>
    <row r="19" ht="24" customHeight="1" spans="1:6">
      <c r="A19" s="12"/>
      <c r="B19" s="12"/>
      <c r="C19" s="12"/>
      <c r="D19" s="12" t="s">
        <v>76</v>
      </c>
      <c r="E19" s="12" t="s">
        <v>1808</v>
      </c>
      <c r="F19" s="12" t="s">
        <v>1809</v>
      </c>
    </row>
    <row r="20" ht="33" customHeight="1" spans="1:6">
      <c r="A20" s="13">
        <v>3940.11</v>
      </c>
      <c r="B20" s="13">
        <v>4.3</v>
      </c>
      <c r="C20" s="13">
        <v>398.53</v>
      </c>
      <c r="D20" s="13">
        <v>3537.28</v>
      </c>
      <c r="E20" s="13">
        <v>3013.4</v>
      </c>
      <c r="F20" s="13">
        <v>523.88</v>
      </c>
    </row>
    <row r="21" ht="29.1" customHeight="1"/>
    <row r="22" customFormat="1" ht="29.1" customHeight="1" spans="1:7">
      <c r="A22" s="6"/>
      <c r="B22" s="6"/>
      <c r="C22" s="6"/>
      <c r="D22" s="6"/>
      <c r="E22" s="6"/>
      <c r="F22" s="6"/>
      <c r="G22" s="6"/>
    </row>
    <row r="23" customFormat="1" ht="29.1" customHeight="1" spans="1:7">
      <c r="A23" s="6"/>
      <c r="B23" s="6"/>
      <c r="C23" s="6"/>
      <c r="D23" s="6"/>
      <c r="E23" s="6"/>
      <c r="F23" s="6"/>
      <c r="G23" s="6"/>
    </row>
    <row r="24" ht="33" customHeight="1" spans="1:6">
      <c r="A24" s="14"/>
      <c r="B24" s="14"/>
      <c r="C24" s="14"/>
      <c r="D24" s="14"/>
      <c r="E24" s="14"/>
      <c r="F24" s="14"/>
    </row>
    <row r="25" ht="29.1" customHeight="1" spans="1:6">
      <c r="A25" s="14"/>
      <c r="C25" s="14"/>
      <c r="D25" s="14"/>
      <c r="E25" s="14"/>
      <c r="F25" s="14"/>
    </row>
    <row r="26" ht="26.1" customHeight="1" spans="1:5">
      <c r="A26" s="15"/>
      <c r="C26" s="14"/>
      <c r="D26" s="14"/>
      <c r="E26" s="14"/>
    </row>
    <row r="27" ht="26.1" customHeight="1" spans="1:6">
      <c r="A27" s="14"/>
      <c r="D27" s="14"/>
      <c r="E27" s="14"/>
      <c r="F27" s="14"/>
    </row>
    <row r="28" ht="26.1" customHeight="1" spans="1:5">
      <c r="A28" s="14"/>
      <c r="D28" s="14"/>
      <c r="E28" s="14"/>
    </row>
    <row r="29" ht="26.1" customHeight="1" spans="1:5">
      <c r="A29" s="14"/>
      <c r="C29" s="14"/>
      <c r="D29" s="14"/>
      <c r="E29" s="14"/>
    </row>
    <row r="30" ht="26.1" customHeight="1" spans="1:5">
      <c r="A30" s="14"/>
      <c r="C30" s="14"/>
      <c r="D30" s="14"/>
      <c r="E30" s="14"/>
    </row>
    <row r="31" ht="26.1" customHeight="1" spans="1:5">
      <c r="A31" s="14"/>
      <c r="C31" s="14"/>
      <c r="D31" s="14"/>
      <c r="E31" s="14"/>
    </row>
  </sheetData>
  <mergeCells count="6">
    <mergeCell ref="A16:F16"/>
    <mergeCell ref="D18:F18"/>
    <mergeCell ref="A18:A19"/>
    <mergeCell ref="B18:B19"/>
    <mergeCell ref="C18:C19"/>
    <mergeCell ref="A2:F14"/>
  </mergeCells>
  <printOptions horizontalCentered="1" verticalCentered="1"/>
  <pageMargins left="0.75" right="0.55" top="1" bottom="1" header="0.509722222222222" footer="0.509722222222222"/>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2"/>
  <sheetViews>
    <sheetView workbookViewId="0">
      <selection activeCell="M31" sqref="M31"/>
    </sheetView>
  </sheetViews>
  <sheetFormatPr defaultColWidth="9" defaultRowHeight="14.25" outlineLevelCol="1"/>
  <cols>
    <col min="1" max="1" width="35.125" customWidth="1"/>
    <col min="2" max="2" width="33" customWidth="1"/>
  </cols>
  <sheetData>
    <row r="1" spans="2:2">
      <c r="B1" s="1" t="s">
        <v>1810</v>
      </c>
    </row>
    <row r="2" ht="24" spans="1:2">
      <c r="A2" s="2" t="s">
        <v>1811</v>
      </c>
      <c r="B2" s="2"/>
    </row>
    <row r="3" spans="1:2">
      <c r="A3" s="3"/>
      <c r="B3" s="3" t="s">
        <v>23</v>
      </c>
    </row>
    <row r="4" spans="1:2">
      <c r="A4" s="4" t="s">
        <v>1812</v>
      </c>
      <c r="B4" s="4" t="s">
        <v>1813</v>
      </c>
    </row>
    <row r="5" spans="1:2">
      <c r="A5" s="5"/>
      <c r="B5" s="5"/>
    </row>
    <row r="6" spans="1:2">
      <c r="A6" s="5"/>
      <c r="B6" s="5"/>
    </row>
    <row r="7" spans="1:2">
      <c r="A7" s="5"/>
      <c r="B7" s="5"/>
    </row>
    <row r="8" spans="1:2">
      <c r="A8" s="5"/>
      <c r="B8" s="5"/>
    </row>
    <row r="9" spans="1:2">
      <c r="A9" s="5"/>
      <c r="B9" s="5"/>
    </row>
    <row r="12" spans="1:1">
      <c r="A12" t="s">
        <v>1814</v>
      </c>
    </row>
  </sheetData>
  <mergeCells count="1">
    <mergeCell ref="A2:B2"/>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48"/>
  <sheetViews>
    <sheetView showZeros="0" workbookViewId="0">
      <pane xSplit="1" ySplit="5" topLeftCell="B6" activePane="bottomRight" state="frozen"/>
      <selection/>
      <selection pane="topRight"/>
      <selection pane="bottomLeft"/>
      <selection pane="bottomRight" activeCell="A6" sqref="A6"/>
    </sheetView>
  </sheetViews>
  <sheetFormatPr defaultColWidth="9" defaultRowHeight="12.75"/>
  <cols>
    <col min="1" max="1" width="26.375" style="434" customWidth="1"/>
    <col min="2" max="3" width="9.25" style="434" customWidth="1"/>
    <col min="4" max="4" width="9.375" style="434" customWidth="1"/>
    <col min="5" max="7" width="9.25" style="434" customWidth="1"/>
    <col min="8" max="8" width="15.75" style="435" customWidth="1"/>
    <col min="9" max="16384" width="9" style="434"/>
  </cols>
  <sheetData>
    <row r="1" ht="14.25" spans="8:8">
      <c r="H1" s="436" t="s">
        <v>73</v>
      </c>
    </row>
    <row r="2" ht="24" customHeight="1" spans="1:8">
      <c r="A2" s="221" t="s">
        <v>74</v>
      </c>
      <c r="B2" s="221"/>
      <c r="C2" s="221"/>
      <c r="D2" s="221"/>
      <c r="E2" s="221"/>
      <c r="F2" s="221"/>
      <c r="G2" s="221"/>
      <c r="H2" s="221"/>
    </row>
    <row r="3" ht="22.5" spans="1:8">
      <c r="A3" s="437"/>
      <c r="B3" s="438"/>
      <c r="C3" s="438"/>
      <c r="D3" s="438"/>
      <c r="E3" s="438"/>
      <c r="F3" s="437"/>
      <c r="G3" s="437"/>
      <c r="H3" s="439" t="s">
        <v>23</v>
      </c>
    </row>
    <row r="4" s="330" customFormat="1" ht="21" customHeight="1" spans="1:17">
      <c r="A4" s="26" t="s">
        <v>24</v>
      </c>
      <c r="B4" s="26" t="s">
        <v>25</v>
      </c>
      <c r="C4" s="26" t="s">
        <v>26</v>
      </c>
      <c r="D4" s="26"/>
      <c r="E4" s="26" t="s">
        <v>75</v>
      </c>
      <c r="F4" s="26"/>
      <c r="G4" s="26"/>
      <c r="H4" s="440" t="s">
        <v>28</v>
      </c>
      <c r="I4" s="458"/>
      <c r="J4" s="458"/>
      <c r="K4" s="458"/>
      <c r="L4" s="458"/>
      <c r="M4" s="458"/>
      <c r="N4" s="458"/>
      <c r="O4" s="458"/>
      <c r="P4" s="458"/>
      <c r="Q4" s="458"/>
    </row>
    <row r="5" s="330" customFormat="1" ht="33" spans="1:17">
      <c r="A5" s="26"/>
      <c r="B5" s="26" t="s">
        <v>76</v>
      </c>
      <c r="C5" s="256" t="s">
        <v>29</v>
      </c>
      <c r="D5" s="256" t="s">
        <v>30</v>
      </c>
      <c r="E5" s="26" t="s">
        <v>31</v>
      </c>
      <c r="F5" s="26" t="s">
        <v>32</v>
      </c>
      <c r="G5" s="26" t="s">
        <v>33</v>
      </c>
      <c r="H5" s="440" t="s">
        <v>77</v>
      </c>
      <c r="I5" s="458"/>
      <c r="J5" s="458"/>
      <c r="K5" s="458"/>
      <c r="L5" s="458"/>
      <c r="M5" s="458"/>
      <c r="N5" s="458"/>
      <c r="O5" s="458"/>
      <c r="P5" s="458"/>
      <c r="Q5" s="458"/>
    </row>
    <row r="6" s="433" customFormat="1" ht="19.9" customHeight="1" spans="1:8">
      <c r="A6" s="441" t="s">
        <v>78</v>
      </c>
      <c r="B6" s="442">
        <f>SUM(B7:B31)</f>
        <v>670429</v>
      </c>
      <c r="C6" s="442">
        <f>SUM(C7:C31)</f>
        <v>653707</v>
      </c>
      <c r="D6" s="442">
        <f>SUM(D7:D31)</f>
        <v>675419</v>
      </c>
      <c r="E6" s="442">
        <f>SUM(E7:E31)</f>
        <v>596442</v>
      </c>
      <c r="F6" s="443">
        <f>IF(ISERROR(E6/D6),"",E6/D6*100)</f>
        <v>88.3</v>
      </c>
      <c r="G6" s="443">
        <f t="shared" ref="G6:G29" si="0">IF(ISERROR(E6/B6),"",E6/B6*100-100)</f>
        <v>-11</v>
      </c>
      <c r="H6" s="444"/>
    </row>
    <row r="7" s="433" customFormat="1" ht="19.9" customHeight="1" spans="1:8">
      <c r="A7" s="445" t="s">
        <v>79</v>
      </c>
      <c r="B7" s="442">
        <v>48934</v>
      </c>
      <c r="C7" s="442">
        <v>51102</v>
      </c>
      <c r="D7" s="442">
        <v>48898</v>
      </c>
      <c r="E7" s="442">
        <v>38544</v>
      </c>
      <c r="F7" s="443">
        <f t="shared" ref="F7:F29" si="1">IF(ISERROR(E7/D7),"",E7/D7*100)</f>
        <v>78.8</v>
      </c>
      <c r="G7" s="443">
        <f t="shared" si="0"/>
        <v>-21.2</v>
      </c>
      <c r="H7" s="444"/>
    </row>
    <row r="8" s="433" customFormat="1" ht="19.9" customHeight="1" spans="1:8">
      <c r="A8" s="445" t="s">
        <v>80</v>
      </c>
      <c r="B8" s="442"/>
      <c r="C8" s="442"/>
      <c r="D8" s="442">
        <v>0</v>
      </c>
      <c r="E8" s="442">
        <v>0</v>
      </c>
      <c r="F8" s="443" t="str">
        <f t="shared" si="1"/>
        <v/>
      </c>
      <c r="G8" s="443" t="str">
        <f t="shared" si="0"/>
        <v/>
      </c>
      <c r="H8" s="444"/>
    </row>
    <row r="9" s="433" customFormat="1" ht="19.9" customHeight="1" spans="1:8">
      <c r="A9" s="445" t="s">
        <v>81</v>
      </c>
      <c r="B9" s="442">
        <v>1274</v>
      </c>
      <c r="C9" s="442">
        <v>1260</v>
      </c>
      <c r="D9" s="442">
        <v>1688</v>
      </c>
      <c r="E9" s="442">
        <v>1075</v>
      </c>
      <c r="F9" s="443">
        <f t="shared" si="1"/>
        <v>63.7</v>
      </c>
      <c r="G9" s="443">
        <f t="shared" si="0"/>
        <v>-15.6</v>
      </c>
      <c r="H9" s="444"/>
    </row>
    <row r="10" s="433" customFormat="1" ht="19.9" customHeight="1" spans="1:8">
      <c r="A10" s="445" t="s">
        <v>82</v>
      </c>
      <c r="B10" s="442">
        <v>24146</v>
      </c>
      <c r="C10" s="442">
        <v>26787</v>
      </c>
      <c r="D10" s="442">
        <v>20302</v>
      </c>
      <c r="E10" s="442">
        <v>25012</v>
      </c>
      <c r="F10" s="443">
        <f t="shared" si="1"/>
        <v>123.2</v>
      </c>
      <c r="G10" s="443">
        <f t="shared" si="0"/>
        <v>3.6</v>
      </c>
      <c r="H10" s="446"/>
    </row>
    <row r="11" s="433" customFormat="1" ht="19.9" customHeight="1" spans="1:8">
      <c r="A11" s="445" t="s">
        <v>83</v>
      </c>
      <c r="B11" s="442">
        <v>123737</v>
      </c>
      <c r="C11" s="442">
        <v>119498</v>
      </c>
      <c r="D11" s="442">
        <v>123793</v>
      </c>
      <c r="E11" s="442">
        <v>124298</v>
      </c>
      <c r="F11" s="443">
        <f t="shared" si="1"/>
        <v>100.4</v>
      </c>
      <c r="G11" s="443">
        <f t="shared" si="0"/>
        <v>0.5</v>
      </c>
      <c r="H11" s="446"/>
    </row>
    <row r="12" s="433" customFormat="1" ht="19.9" customHeight="1" spans="1:8">
      <c r="A12" s="445" t="s">
        <v>84</v>
      </c>
      <c r="B12" s="442">
        <v>13461</v>
      </c>
      <c r="C12" s="442">
        <v>13650</v>
      </c>
      <c r="D12" s="442">
        <v>13625</v>
      </c>
      <c r="E12" s="442">
        <v>14365</v>
      </c>
      <c r="F12" s="443">
        <f t="shared" si="1"/>
        <v>105.4</v>
      </c>
      <c r="G12" s="443">
        <f t="shared" si="0"/>
        <v>6.7</v>
      </c>
      <c r="H12" s="446"/>
    </row>
    <row r="13" s="433" customFormat="1" ht="19.9" customHeight="1" spans="1:8">
      <c r="A13" s="445" t="s">
        <v>85</v>
      </c>
      <c r="B13" s="442">
        <v>11740</v>
      </c>
      <c r="C13" s="442">
        <v>11700</v>
      </c>
      <c r="D13" s="442">
        <v>14393</v>
      </c>
      <c r="E13" s="442">
        <v>13380</v>
      </c>
      <c r="F13" s="443">
        <f t="shared" si="1"/>
        <v>93</v>
      </c>
      <c r="G13" s="443">
        <f t="shared" si="0"/>
        <v>14</v>
      </c>
      <c r="H13" s="446"/>
    </row>
    <row r="14" s="433" customFormat="1" ht="19.9" customHeight="1" spans="1:8">
      <c r="A14" s="445" t="s">
        <v>86</v>
      </c>
      <c r="B14" s="442">
        <v>81777</v>
      </c>
      <c r="C14" s="442">
        <v>67543</v>
      </c>
      <c r="D14" s="442">
        <v>59380</v>
      </c>
      <c r="E14" s="442">
        <v>67767</v>
      </c>
      <c r="F14" s="443">
        <f t="shared" si="1"/>
        <v>114.1</v>
      </c>
      <c r="G14" s="443">
        <f t="shared" si="0"/>
        <v>-17.1</v>
      </c>
      <c r="H14" s="446"/>
    </row>
    <row r="15" s="433" customFormat="1" ht="19.9" customHeight="1" spans="1:8">
      <c r="A15" s="445" t="s">
        <v>87</v>
      </c>
      <c r="B15" s="442">
        <v>53161</v>
      </c>
      <c r="C15" s="442">
        <v>63685</v>
      </c>
      <c r="D15" s="442">
        <v>43873</v>
      </c>
      <c r="E15" s="442">
        <v>53427</v>
      </c>
      <c r="F15" s="443">
        <f t="shared" si="1"/>
        <v>121.8</v>
      </c>
      <c r="G15" s="443">
        <f t="shared" si="0"/>
        <v>0.5</v>
      </c>
      <c r="H15" s="446"/>
    </row>
    <row r="16" s="433" customFormat="1" ht="19.9" customHeight="1" spans="1:8">
      <c r="A16" s="445" t="s">
        <v>88</v>
      </c>
      <c r="B16" s="442">
        <v>51103</v>
      </c>
      <c r="C16" s="442">
        <v>49550</v>
      </c>
      <c r="D16" s="442">
        <v>62171</v>
      </c>
      <c r="E16" s="442">
        <v>51921</v>
      </c>
      <c r="F16" s="443">
        <f t="shared" si="1"/>
        <v>83.5</v>
      </c>
      <c r="G16" s="443">
        <f t="shared" si="0"/>
        <v>1.6</v>
      </c>
      <c r="H16" s="446"/>
    </row>
    <row r="17" s="433" customFormat="1" ht="19.9" customHeight="1" spans="1:8">
      <c r="A17" s="445" t="s">
        <v>89</v>
      </c>
      <c r="B17" s="442">
        <v>118112</v>
      </c>
      <c r="C17" s="442">
        <v>84249</v>
      </c>
      <c r="D17" s="442">
        <v>121920</v>
      </c>
      <c r="E17" s="442">
        <v>67856</v>
      </c>
      <c r="F17" s="443">
        <f t="shared" si="1"/>
        <v>55.7</v>
      </c>
      <c r="G17" s="443">
        <f t="shared" si="0"/>
        <v>-42.5</v>
      </c>
      <c r="H17" s="446"/>
    </row>
    <row r="18" s="433" customFormat="1" ht="19.9" customHeight="1" spans="1:8">
      <c r="A18" s="445" t="s">
        <v>90</v>
      </c>
      <c r="B18" s="442">
        <v>53609</v>
      </c>
      <c r="C18" s="442">
        <v>56353</v>
      </c>
      <c r="D18" s="442">
        <v>57270</v>
      </c>
      <c r="E18" s="442">
        <v>54384</v>
      </c>
      <c r="F18" s="443">
        <f t="shared" si="1"/>
        <v>95</v>
      </c>
      <c r="G18" s="443">
        <f t="shared" si="0"/>
        <v>1.4</v>
      </c>
      <c r="H18" s="446"/>
    </row>
    <row r="19" s="433" customFormat="1" ht="19.9" customHeight="1" spans="1:8">
      <c r="A19" s="445" t="s">
        <v>91</v>
      </c>
      <c r="B19" s="442">
        <v>11399</v>
      </c>
      <c r="C19" s="442">
        <v>36379</v>
      </c>
      <c r="D19" s="442">
        <v>25625</v>
      </c>
      <c r="E19" s="442">
        <v>11890</v>
      </c>
      <c r="F19" s="443">
        <f t="shared" si="1"/>
        <v>46.4</v>
      </c>
      <c r="G19" s="443">
        <f t="shared" si="0"/>
        <v>4.3</v>
      </c>
      <c r="H19" s="446"/>
    </row>
    <row r="20" s="433" customFormat="1" ht="19.9" customHeight="1" spans="1:8">
      <c r="A20" s="445" t="s">
        <v>92</v>
      </c>
      <c r="B20" s="442">
        <v>10990</v>
      </c>
      <c r="C20" s="442">
        <v>9395</v>
      </c>
      <c r="D20" s="442">
        <v>19325</v>
      </c>
      <c r="E20" s="442">
        <v>28492</v>
      </c>
      <c r="F20" s="443">
        <f t="shared" si="1"/>
        <v>147.4</v>
      </c>
      <c r="G20" s="443">
        <f t="shared" si="0"/>
        <v>159.3</v>
      </c>
      <c r="H20" s="446"/>
    </row>
    <row r="21" s="433" customFormat="1" ht="19.9" customHeight="1" spans="1:8">
      <c r="A21" s="445" t="s">
        <v>93</v>
      </c>
      <c r="B21" s="442">
        <v>2111</v>
      </c>
      <c r="C21" s="442">
        <v>2174</v>
      </c>
      <c r="D21" s="442">
        <v>1119</v>
      </c>
      <c r="E21" s="442">
        <v>1718</v>
      </c>
      <c r="F21" s="443">
        <f t="shared" si="1"/>
        <v>153.5</v>
      </c>
      <c r="G21" s="443">
        <f t="shared" si="0"/>
        <v>-18.6</v>
      </c>
      <c r="H21" s="446"/>
    </row>
    <row r="22" s="433" customFormat="1" ht="19.9" customHeight="1" spans="1:8">
      <c r="A22" s="445" t="s">
        <v>94</v>
      </c>
      <c r="B22" s="442"/>
      <c r="C22" s="442">
        <v>17</v>
      </c>
      <c r="D22" s="442">
        <v>0</v>
      </c>
      <c r="E22" s="442">
        <v>0</v>
      </c>
      <c r="F22" s="443" t="str">
        <f t="shared" si="1"/>
        <v/>
      </c>
      <c r="G22" s="443" t="str">
        <f t="shared" si="0"/>
        <v/>
      </c>
      <c r="H22" s="446"/>
    </row>
    <row r="23" s="433" customFormat="1" ht="19.9" customHeight="1" spans="1:8">
      <c r="A23" s="445" t="s">
        <v>95</v>
      </c>
      <c r="B23" s="442"/>
      <c r="C23" s="442"/>
      <c r="D23" s="442">
        <v>0</v>
      </c>
      <c r="E23" s="442">
        <v>0</v>
      </c>
      <c r="F23" s="443" t="str">
        <f t="shared" si="1"/>
        <v/>
      </c>
      <c r="G23" s="443" t="str">
        <f t="shared" si="0"/>
        <v/>
      </c>
      <c r="H23" s="446"/>
    </row>
    <row r="24" s="433" customFormat="1" ht="19.9" customHeight="1" spans="1:8">
      <c r="A24" s="447" t="s">
        <v>96</v>
      </c>
      <c r="B24" s="442">
        <v>1870</v>
      </c>
      <c r="C24" s="442">
        <v>3754</v>
      </c>
      <c r="D24" s="442">
        <v>4504</v>
      </c>
      <c r="E24" s="442">
        <v>1158</v>
      </c>
      <c r="F24" s="443">
        <f t="shared" si="1"/>
        <v>25.7</v>
      </c>
      <c r="G24" s="443">
        <f t="shared" si="0"/>
        <v>-38.1</v>
      </c>
      <c r="H24" s="446"/>
    </row>
    <row r="25" s="433" customFormat="1" ht="19.9" customHeight="1" spans="1:8">
      <c r="A25" s="445" t="s">
        <v>97</v>
      </c>
      <c r="B25" s="442">
        <v>38860</v>
      </c>
      <c r="C25" s="442">
        <v>28554</v>
      </c>
      <c r="D25" s="442">
        <v>29241</v>
      </c>
      <c r="E25" s="442">
        <v>21034</v>
      </c>
      <c r="F25" s="443">
        <f t="shared" si="1"/>
        <v>71.9</v>
      </c>
      <c r="G25" s="443">
        <f t="shared" si="0"/>
        <v>-45.9</v>
      </c>
      <c r="H25" s="446"/>
    </row>
    <row r="26" s="433" customFormat="1" ht="19.9" customHeight="1" spans="1:8">
      <c r="A26" s="445" t="s">
        <v>98</v>
      </c>
      <c r="B26" s="442"/>
      <c r="C26" s="442"/>
      <c r="D26" s="442">
        <v>0</v>
      </c>
      <c r="E26" s="442">
        <v>0</v>
      </c>
      <c r="F26" s="443" t="str">
        <f t="shared" si="1"/>
        <v/>
      </c>
      <c r="G26" s="443" t="str">
        <f t="shared" si="0"/>
        <v/>
      </c>
      <c r="H26" s="446"/>
    </row>
    <row r="27" s="433" customFormat="1" ht="19.9" customHeight="1" spans="1:8">
      <c r="A27" s="447" t="s">
        <v>99</v>
      </c>
      <c r="B27" s="442">
        <v>8672</v>
      </c>
      <c r="C27" s="442">
        <v>4585</v>
      </c>
      <c r="D27" s="442">
        <v>3093</v>
      </c>
      <c r="E27" s="442">
        <v>3828</v>
      </c>
      <c r="F27" s="443">
        <f t="shared" si="1"/>
        <v>123.8</v>
      </c>
      <c r="G27" s="443">
        <f t="shared" si="0"/>
        <v>-55.9</v>
      </c>
      <c r="H27" s="446"/>
    </row>
    <row r="28" s="433" customFormat="1" ht="19.9" customHeight="1" spans="1:8">
      <c r="A28" s="445" t="s">
        <v>100</v>
      </c>
      <c r="B28" s="442"/>
      <c r="C28" s="442">
        <v>8000</v>
      </c>
      <c r="D28" s="442">
        <v>8000</v>
      </c>
      <c r="E28" s="442"/>
      <c r="F28" s="443">
        <f t="shared" si="1"/>
        <v>0</v>
      </c>
      <c r="G28" s="443" t="str">
        <f t="shared" si="0"/>
        <v/>
      </c>
      <c r="H28" s="448"/>
    </row>
    <row r="29" s="433" customFormat="1" ht="19.9" customHeight="1" spans="1:8">
      <c r="A29" s="445" t="s">
        <v>101</v>
      </c>
      <c r="B29" s="442"/>
      <c r="C29" s="442"/>
      <c r="D29" s="442">
        <v>0</v>
      </c>
      <c r="E29" s="442">
        <v>0</v>
      </c>
      <c r="F29" s="443" t="str">
        <f t="shared" si="1"/>
        <v/>
      </c>
      <c r="G29" s="443" t="str">
        <f t="shared" si="0"/>
        <v/>
      </c>
      <c r="H29" s="448"/>
    </row>
    <row r="30" s="433" customFormat="1" ht="19.9" customHeight="1" spans="1:8">
      <c r="A30" s="445" t="s">
        <v>102</v>
      </c>
      <c r="B30" s="442">
        <v>15471</v>
      </c>
      <c r="C30" s="442">
        <v>15470</v>
      </c>
      <c r="D30" s="442">
        <v>17194</v>
      </c>
      <c r="E30" s="442">
        <v>16288</v>
      </c>
      <c r="F30" s="443">
        <f t="shared" ref="F30:F46" si="2">IF(ISERROR(E30/D30),"",E30/D30*100)</f>
        <v>94.7</v>
      </c>
      <c r="G30" s="443">
        <f t="shared" ref="G30:G46" si="3">IF(ISERROR(E30/B30),"",E30/B30*100-100)</f>
        <v>5.3</v>
      </c>
      <c r="H30" s="444"/>
    </row>
    <row r="31" s="433" customFormat="1" ht="19.9" customHeight="1" spans="1:8">
      <c r="A31" s="445" t="s">
        <v>103</v>
      </c>
      <c r="B31" s="442">
        <v>2</v>
      </c>
      <c r="C31" s="442">
        <v>2</v>
      </c>
      <c r="D31" s="442">
        <v>5</v>
      </c>
      <c r="E31" s="442">
        <v>5</v>
      </c>
      <c r="F31" s="443">
        <f t="shared" si="2"/>
        <v>100</v>
      </c>
      <c r="G31" s="443">
        <f t="shared" si="3"/>
        <v>150</v>
      </c>
      <c r="H31" s="444"/>
    </row>
    <row r="32" s="433" customFormat="1" ht="19.9" customHeight="1" spans="1:8">
      <c r="A32" s="441" t="s">
        <v>104</v>
      </c>
      <c r="B32" s="442">
        <v>39323</v>
      </c>
      <c r="C32" s="442">
        <v>41059</v>
      </c>
      <c r="D32" s="442">
        <v>38798</v>
      </c>
      <c r="E32" s="442">
        <v>36464</v>
      </c>
      <c r="F32" s="443">
        <f t="shared" si="2"/>
        <v>94</v>
      </c>
      <c r="G32" s="443">
        <f t="shared" si="3"/>
        <v>-7.3</v>
      </c>
      <c r="H32" s="444"/>
    </row>
    <row r="33" s="433" customFormat="1" ht="19.9" customHeight="1" spans="1:8">
      <c r="A33" s="441" t="s">
        <v>105</v>
      </c>
      <c r="B33" s="442">
        <f>B34+B35+B36</f>
        <v>56919</v>
      </c>
      <c r="C33" s="442">
        <f>C34+C35+C36</f>
        <v>43027</v>
      </c>
      <c r="D33" s="442">
        <v>52730</v>
      </c>
      <c r="E33" s="442">
        <f>E34+E35+E36</f>
        <v>55238</v>
      </c>
      <c r="F33" s="443">
        <f t="shared" si="2"/>
        <v>104.8</v>
      </c>
      <c r="G33" s="443">
        <f t="shared" si="3"/>
        <v>-3</v>
      </c>
      <c r="H33" s="449"/>
    </row>
    <row r="34" s="433" customFormat="1" ht="19.9" customHeight="1" spans="1:8">
      <c r="A34" s="450" t="s">
        <v>106</v>
      </c>
      <c r="B34" s="442">
        <v>17601</v>
      </c>
      <c r="C34" s="442">
        <v>17601</v>
      </c>
      <c r="D34" s="442">
        <v>17630</v>
      </c>
      <c r="E34" s="442">
        <v>17602</v>
      </c>
      <c r="F34" s="443">
        <f t="shared" si="2"/>
        <v>99.8</v>
      </c>
      <c r="G34" s="443">
        <f t="shared" si="3"/>
        <v>0</v>
      </c>
      <c r="H34" s="451"/>
    </row>
    <row r="35" s="433" customFormat="1" ht="19.9" customHeight="1" spans="1:8">
      <c r="A35" s="450" t="s">
        <v>59</v>
      </c>
      <c r="B35" s="442">
        <v>22876</v>
      </c>
      <c r="C35" s="442">
        <v>25426</v>
      </c>
      <c r="D35" s="442">
        <v>26684</v>
      </c>
      <c r="E35" s="442">
        <v>27786</v>
      </c>
      <c r="F35" s="443">
        <f t="shared" si="2"/>
        <v>104.1</v>
      </c>
      <c r="G35" s="443">
        <f t="shared" si="3"/>
        <v>21.5</v>
      </c>
      <c r="H35" s="452"/>
    </row>
    <row r="36" s="433" customFormat="1" ht="19.9" customHeight="1" spans="1:8">
      <c r="A36" s="450" t="s">
        <v>107</v>
      </c>
      <c r="B36" s="442">
        <v>16442</v>
      </c>
      <c r="C36" s="442"/>
      <c r="D36" s="442">
        <v>8416</v>
      </c>
      <c r="E36" s="442">
        <v>9850</v>
      </c>
      <c r="F36" s="443">
        <f t="shared" si="2"/>
        <v>117</v>
      </c>
      <c r="G36" s="443">
        <f t="shared" si="3"/>
        <v>-40.1</v>
      </c>
      <c r="H36" s="452"/>
    </row>
    <row r="37" s="433" customFormat="1" ht="19.9" customHeight="1" spans="1:8">
      <c r="A37" s="441" t="s">
        <v>108</v>
      </c>
      <c r="B37" s="442"/>
      <c r="C37" s="442">
        <v>0</v>
      </c>
      <c r="D37" s="442"/>
      <c r="E37" s="442"/>
      <c r="F37" s="443" t="str">
        <f t="shared" si="2"/>
        <v/>
      </c>
      <c r="G37" s="443" t="str">
        <f t="shared" si="3"/>
        <v/>
      </c>
      <c r="H37" s="452"/>
    </row>
    <row r="38" ht="19.9" customHeight="1" spans="1:8">
      <c r="A38" s="441" t="s">
        <v>109</v>
      </c>
      <c r="B38" s="442"/>
      <c r="C38" s="442">
        <v>0</v>
      </c>
      <c r="D38" s="442"/>
      <c r="E38" s="442"/>
      <c r="F38" s="443" t="str">
        <f t="shared" si="2"/>
        <v/>
      </c>
      <c r="G38" s="443" t="str">
        <f t="shared" si="3"/>
        <v/>
      </c>
      <c r="H38" s="452"/>
    </row>
    <row r="39" ht="19.9" customHeight="1" spans="1:8">
      <c r="A39" s="441" t="s">
        <v>110</v>
      </c>
      <c r="B39" s="442">
        <v>29224</v>
      </c>
      <c r="C39" s="442">
        <v>29000</v>
      </c>
      <c r="D39" s="442">
        <v>89900</v>
      </c>
      <c r="E39" s="442">
        <v>89921</v>
      </c>
      <c r="F39" s="443">
        <f t="shared" si="2"/>
        <v>100</v>
      </c>
      <c r="G39" s="443">
        <f t="shared" si="3"/>
        <v>207.7</v>
      </c>
      <c r="H39" s="452"/>
    </row>
    <row r="40" ht="19.9" customHeight="1" spans="1:8">
      <c r="A40" s="441" t="s">
        <v>111</v>
      </c>
      <c r="B40" s="442">
        <v>8265</v>
      </c>
      <c r="C40" s="442"/>
      <c r="D40" s="442"/>
      <c r="E40" s="442">
        <v>2062</v>
      </c>
      <c r="F40" s="443" t="str">
        <f t="shared" si="2"/>
        <v/>
      </c>
      <c r="G40" s="443">
        <f t="shared" si="3"/>
        <v>-75.1</v>
      </c>
      <c r="H40" s="444"/>
    </row>
    <row r="41" ht="19.9" customHeight="1" spans="1:8">
      <c r="A41" s="441" t="s">
        <v>112</v>
      </c>
      <c r="B41" s="442"/>
      <c r="C41" s="442"/>
      <c r="D41" s="442"/>
      <c r="E41" s="442"/>
      <c r="F41" s="443" t="str">
        <f t="shared" si="2"/>
        <v/>
      </c>
      <c r="G41" s="443" t="str">
        <f t="shared" si="3"/>
        <v/>
      </c>
      <c r="H41" s="444"/>
    </row>
    <row r="42" ht="19.9" customHeight="1" spans="1:8">
      <c r="A42" s="441" t="s">
        <v>113</v>
      </c>
      <c r="B42" s="442">
        <f>B43+B44</f>
        <v>52434</v>
      </c>
      <c r="C42" s="442"/>
      <c r="D42" s="442"/>
      <c r="E42" s="442">
        <v>79790</v>
      </c>
      <c r="F42" s="443" t="str">
        <f t="shared" si="2"/>
        <v/>
      </c>
      <c r="G42" s="443">
        <f t="shared" si="3"/>
        <v>52.2</v>
      </c>
      <c r="H42" s="444"/>
    </row>
    <row r="43" ht="19.9" customHeight="1" spans="1:8">
      <c r="A43" s="453" t="s">
        <v>114</v>
      </c>
      <c r="B43" s="442">
        <v>52434</v>
      </c>
      <c r="C43" s="442"/>
      <c r="D43" s="442"/>
      <c r="E43" s="442">
        <v>79790</v>
      </c>
      <c r="F43" s="443" t="str">
        <f t="shared" si="2"/>
        <v/>
      </c>
      <c r="G43" s="443">
        <f t="shared" si="3"/>
        <v>52.2</v>
      </c>
      <c r="H43" s="444"/>
    </row>
    <row r="44" ht="19.9" customHeight="1" spans="1:8">
      <c r="A44" s="454" t="s">
        <v>115</v>
      </c>
      <c r="B44" s="442"/>
      <c r="C44" s="442">
        <v>0</v>
      </c>
      <c r="D44" s="442"/>
      <c r="E44" s="442"/>
      <c r="F44" s="443" t="str">
        <f t="shared" si="2"/>
        <v/>
      </c>
      <c r="G44" s="443" t="str">
        <f t="shared" si="3"/>
        <v/>
      </c>
      <c r="H44" s="444"/>
    </row>
    <row r="45" ht="19.9" customHeight="1" spans="1:8">
      <c r="A45" s="455"/>
      <c r="B45" s="442"/>
      <c r="C45" s="442"/>
      <c r="D45" s="442"/>
      <c r="E45" s="442"/>
      <c r="F45" s="443" t="str">
        <f t="shared" si="2"/>
        <v/>
      </c>
      <c r="G45" s="443" t="str">
        <f t="shared" si="3"/>
        <v/>
      </c>
      <c r="H45" s="444"/>
    </row>
    <row r="46" ht="19.9" customHeight="1" spans="1:8">
      <c r="A46" s="456" t="s">
        <v>116</v>
      </c>
      <c r="B46" s="442">
        <f>SUM(B6+B32+B33+B37+B38+B39+B40+B42+B41)</f>
        <v>856594</v>
      </c>
      <c r="C46" s="442">
        <f>SUM(C6+C32+C33+C37+C38+C39+C40+C42+C41)</f>
        <v>766793</v>
      </c>
      <c r="D46" s="442">
        <f>SUM(D6+D32+D33+D37+D38+D39+D40+D42+D41)</f>
        <v>856847</v>
      </c>
      <c r="E46" s="442">
        <f>SUM(E6+E32+E33+E37+E38+E39+E40+E42+E41)</f>
        <v>859917</v>
      </c>
      <c r="F46" s="443">
        <f t="shared" si="2"/>
        <v>100.4</v>
      </c>
      <c r="G46" s="443">
        <f t="shared" si="3"/>
        <v>0.4</v>
      </c>
      <c r="H46" s="457"/>
    </row>
    <row r="47" ht="16.15" customHeight="1" spans="1:8">
      <c r="A47" s="350"/>
      <c r="B47" s="438"/>
      <c r="C47" s="438"/>
      <c r="D47" s="438"/>
      <c r="E47" s="438"/>
      <c r="F47" s="350"/>
      <c r="G47" s="350"/>
      <c r="H47" s="350"/>
    </row>
    <row r="48" ht="16.15" customHeight="1" spans="1:8">
      <c r="A48" s="432"/>
      <c r="B48" s="432"/>
      <c r="C48" s="432"/>
      <c r="D48" s="432"/>
      <c r="E48" s="432"/>
      <c r="F48" s="432"/>
      <c r="G48" s="432"/>
      <c r="H48" s="432"/>
    </row>
  </sheetData>
  <mergeCells count="6">
    <mergeCell ref="A2:H2"/>
    <mergeCell ref="C4:D4"/>
    <mergeCell ref="E4:G4"/>
    <mergeCell ref="A4:A5"/>
    <mergeCell ref="B4:B5"/>
    <mergeCell ref="H4:H5"/>
  </mergeCells>
  <pageMargins left="0.709722222222222" right="0.709722222222222" top="0.75" bottom="0.75" header="0.309722222222222" footer="0.309722222222222"/>
  <pageSetup paperSize="9" scale="81"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sheetPr>
  <dimension ref="A1:Q1358"/>
  <sheetViews>
    <sheetView showZeros="0" workbookViewId="0">
      <pane xSplit="2" ySplit="7" topLeftCell="C179" activePane="bottomRight" state="frozen"/>
      <selection/>
      <selection pane="topRight"/>
      <selection pane="bottomLeft"/>
      <selection pane="bottomRight" activeCell="S195" sqref="S195"/>
    </sheetView>
  </sheetViews>
  <sheetFormatPr defaultColWidth="9" defaultRowHeight="14.25"/>
  <cols>
    <col min="2" max="2" width="30.5" customWidth="1"/>
    <col min="3" max="4" width="8.75" customWidth="1"/>
    <col min="5" max="5" width="9.5" customWidth="1"/>
    <col min="6" max="6" width="9.375" customWidth="1"/>
    <col min="7" max="8" width="8.75" customWidth="1"/>
    <col min="9" max="9" width="9.25" customWidth="1"/>
    <col min="10" max="10" width="8.75" customWidth="1"/>
    <col min="11" max="11" width="11.125" customWidth="1"/>
    <col min="12" max="12" width="20" hidden="1" customWidth="1"/>
    <col min="13" max="14" width="9" hidden="1" customWidth="1"/>
  </cols>
  <sheetData>
    <row r="1" ht="15" spans="1:11">
      <c r="A1" s="390"/>
      <c r="B1" s="391"/>
      <c r="C1" s="392" t="s">
        <v>117</v>
      </c>
      <c r="D1" s="366"/>
      <c r="E1" s="366"/>
      <c r="F1" s="366"/>
      <c r="G1" s="366"/>
      <c r="H1" s="366"/>
      <c r="I1" s="410" t="s">
        <v>118</v>
      </c>
      <c r="J1" s="410"/>
      <c r="K1" s="410"/>
    </row>
    <row r="2" ht="24" spans="1:11">
      <c r="A2" s="393"/>
      <c r="B2" s="394" t="s">
        <v>119</v>
      </c>
      <c r="C2" s="394"/>
      <c r="D2" s="394"/>
      <c r="E2" s="394"/>
      <c r="F2" s="394"/>
      <c r="G2" s="394"/>
      <c r="H2" s="394"/>
      <c r="I2" s="394"/>
      <c r="J2" s="394"/>
      <c r="K2" s="411"/>
    </row>
    <row r="3" ht="15" spans="1:11">
      <c r="A3" s="390"/>
      <c r="B3" s="395"/>
      <c r="C3" s="396"/>
      <c r="D3" s="366"/>
      <c r="E3" s="366"/>
      <c r="F3" s="366"/>
      <c r="G3" s="366"/>
      <c r="H3" s="366"/>
      <c r="I3" s="412"/>
      <c r="J3" s="412"/>
      <c r="K3" s="412"/>
    </row>
    <row r="4" ht="15" spans="1:15">
      <c r="A4" s="390"/>
      <c r="B4" s="391"/>
      <c r="C4" s="364"/>
      <c r="D4" s="366"/>
      <c r="E4" s="366">
        <v>5</v>
      </c>
      <c r="F4" s="366">
        <v>4</v>
      </c>
      <c r="G4" s="366">
        <v>3</v>
      </c>
      <c r="H4" s="366">
        <v>1</v>
      </c>
      <c r="I4" s="413" t="s">
        <v>23</v>
      </c>
      <c r="J4" s="413"/>
      <c r="K4" s="413"/>
      <c r="O4">
        <v>2</v>
      </c>
    </row>
    <row r="5" ht="62.25" spans="1:17">
      <c r="A5" s="397"/>
      <c r="B5" s="398" t="s">
        <v>120</v>
      </c>
      <c r="C5" s="399" t="s">
        <v>121</v>
      </c>
      <c r="D5" s="399" t="s">
        <v>122</v>
      </c>
      <c r="E5" s="399" t="s">
        <v>30</v>
      </c>
      <c r="F5" s="400" t="s">
        <v>123</v>
      </c>
      <c r="G5" s="400" t="s">
        <v>124</v>
      </c>
      <c r="H5" s="399" t="s">
        <v>25</v>
      </c>
      <c r="I5" s="398" t="s">
        <v>125</v>
      </c>
      <c r="J5" s="414"/>
      <c r="K5" s="415" t="s">
        <v>126</v>
      </c>
      <c r="L5" s="416" t="s">
        <v>127</v>
      </c>
      <c r="N5" t="s">
        <v>128</v>
      </c>
      <c r="O5" t="s">
        <v>129</v>
      </c>
      <c r="P5" t="s">
        <v>130</v>
      </c>
      <c r="Q5" t="s">
        <v>131</v>
      </c>
    </row>
    <row r="6" ht="15" spans="1:12">
      <c r="A6" s="401"/>
      <c r="B6" s="402" t="s">
        <v>132</v>
      </c>
      <c r="C6" s="403">
        <f t="shared" ref="C6:H6" si="0">C7+C251+C291+C310+C401+C455+C509+C567+C688+C760+C839+C862+C973+C1037+C1104+C1124+C1154+C1164+C1209+C1229+C1283+C1341+C1342+C1345+C1353</f>
        <v>686767</v>
      </c>
      <c r="D6" s="403">
        <f t="shared" si="0"/>
        <v>731212</v>
      </c>
      <c r="E6" s="403">
        <f t="shared" si="0"/>
        <v>722955</v>
      </c>
      <c r="F6" s="404">
        <f t="shared" si="0"/>
        <v>0</v>
      </c>
      <c r="G6" s="404">
        <f t="shared" si="0"/>
        <v>0</v>
      </c>
      <c r="H6" s="403">
        <f t="shared" si="0"/>
        <v>670429</v>
      </c>
      <c r="I6" s="417" t="str">
        <f t="shared" ref="I6:I69" si="1">IF(ISERROR(H6/G6),"",H6/G6*100)</f>
        <v/>
      </c>
      <c r="L6">
        <v>26041</v>
      </c>
    </row>
    <row r="7" ht="15" spans="1:14">
      <c r="A7" s="401">
        <v>201</v>
      </c>
      <c r="B7" s="402" t="s">
        <v>133</v>
      </c>
      <c r="C7" s="405">
        <f>VLOOKUP(A7,'[1]2020年工作表 (填表用) (2)'!$D$7:$F$1731,3,0)</f>
        <v>39545</v>
      </c>
      <c r="D7" s="405">
        <f>VLOOKUP(A7,'[1]2020年工作表 (填表用) (2)'!$D$7:$H$1732,5,0)</f>
        <v>41902</v>
      </c>
      <c r="E7" s="405">
        <f>VLOOKUP(A7,'[1]2020年工作表 (填表用) (2)'!$D$7:$J$8,7,0)</f>
        <v>52282</v>
      </c>
      <c r="F7" s="405">
        <f>F8+F20+F29+F40+F51+F62+F73+F85+F94+F107+F117+F126+F137+F150+F157+F165+F171+F178+F185+F192+F199+F206+F214+F220+F226+F233+F248</f>
        <v>0</v>
      </c>
      <c r="G7" s="405">
        <f>G8+G20+G29+G40+G51+G62+G73+G85+G94+G107+G117+G126+G137+G150+G157+G165+G171+G178+G185+G192+G199+G206+G214+G220+G226+G233+G248</f>
        <v>0</v>
      </c>
      <c r="H7" s="405">
        <f>VLOOKUP(A7,'[1]2020年工作表 (填表用) (2)'!$D$7:$L$1683,9,0)</f>
        <v>48934</v>
      </c>
      <c r="I7" s="417" t="str">
        <f t="shared" si="1"/>
        <v/>
      </c>
      <c r="N7" s="418">
        <f>H7+L7</f>
        <v>48934</v>
      </c>
    </row>
    <row r="8" ht="15" spans="1:11">
      <c r="A8" s="401">
        <v>20101</v>
      </c>
      <c r="B8" s="402" t="s">
        <v>134</v>
      </c>
      <c r="C8" s="406">
        <f>VLOOKUP(A8,'[1]2020年工作表 (填表用) (2)'!$D$7:$F$1731,3,0)</f>
        <v>1120</v>
      </c>
      <c r="D8" s="406">
        <f>VLOOKUP(A8,'[1]2020年工作表 (填表用) (2)'!$D$7:$H$1732,5,0)</f>
        <v>1924</v>
      </c>
      <c r="E8" s="406">
        <f>VLOOKUP(A8,'[1]2020年工作表 (填表用) (2)'!$D$7:$J$8,7,0)</f>
        <v>1410</v>
      </c>
      <c r="F8" s="407">
        <f>SUM(F9:F19)</f>
        <v>0</v>
      </c>
      <c r="G8" s="407">
        <f>SUM(G9:G19)</f>
        <v>0</v>
      </c>
      <c r="H8" s="406">
        <f>VLOOKUP(A8,'[1]2020年工作表 (填表用) (2)'!$D$7:$L$1683,9,0)</f>
        <v>1252</v>
      </c>
      <c r="I8" s="419" t="str">
        <f t="shared" si="1"/>
        <v/>
      </c>
      <c r="J8" s="420"/>
      <c r="K8" s="420"/>
    </row>
    <row r="9" ht="15" spans="1:9">
      <c r="A9" s="401">
        <v>2010101</v>
      </c>
      <c r="B9" s="408" t="s">
        <v>135</v>
      </c>
      <c r="C9" s="409">
        <f>VLOOKUP(A9,'[1]2020年工作表 (填表用) (2)'!$D$7:$F$1731,3,0)</f>
        <v>606</v>
      </c>
      <c r="D9" s="409">
        <f>VLOOKUP(A9,'[1]2020年工作表 (填表用) (2)'!$D$7:$H$1732,5,0)</f>
        <v>692</v>
      </c>
      <c r="E9" s="409">
        <f>VLOOKUP(A9,'[1]2020年工作表 (填表用) (2)'!$D$9:$J$1631,7,0)</f>
        <v>748</v>
      </c>
      <c r="F9" s="409"/>
      <c r="G9" s="409"/>
      <c r="H9" s="409">
        <f>VLOOKUP(A9,'[1]2020年工作表 (填表用) (2)'!$D$7:$L$1683,9,0)</f>
        <v>736</v>
      </c>
      <c r="I9" s="417" t="str">
        <f t="shared" si="1"/>
        <v/>
      </c>
    </row>
    <row r="10" ht="15" spans="1:9">
      <c r="A10" s="401">
        <v>2010102</v>
      </c>
      <c r="B10" s="408" t="s">
        <v>136</v>
      </c>
      <c r="C10" s="409">
        <f>VLOOKUP(A10,'[1]2020年工作表 (填表用) (2)'!$D$7:$F$1731,3,0)</f>
        <v>63</v>
      </c>
      <c r="D10" s="409">
        <f>VLOOKUP(A10,'[1]2020年工作表 (填表用) (2)'!$D$7:$H$1732,5,0)</f>
        <v>745</v>
      </c>
      <c r="E10" s="409">
        <f>VLOOKUP(A10,'[1]2020年工作表 (填表用) (2)'!$D$9:$J$1631,7,0)</f>
        <v>276</v>
      </c>
      <c r="F10" s="409"/>
      <c r="G10" s="409"/>
      <c r="H10" s="409">
        <f>VLOOKUP(A10,'[1]2020年工作表 (填表用) (2)'!$D$7:$L$1683,9,0)</f>
        <v>136</v>
      </c>
      <c r="I10" s="417" t="str">
        <f t="shared" si="1"/>
        <v/>
      </c>
    </row>
    <row r="11" ht="15" spans="1:10">
      <c r="A11" s="401">
        <v>2010103</v>
      </c>
      <c r="B11" s="408" t="s">
        <v>137</v>
      </c>
      <c r="C11" s="409">
        <f>VLOOKUP(A11,'[1]2020年工作表 (填表用) (2)'!$D$7:$F$1731,3,0)</f>
        <v>0</v>
      </c>
      <c r="D11" s="409">
        <f>VLOOKUP(A11,'[1]2020年工作表 (填表用) (2)'!$D$7:$H$1732,5,0)</f>
        <v>0</v>
      </c>
      <c r="E11" s="409">
        <f>VLOOKUP(A11,'[1]2020年工作表 (填表用) (2)'!$D$9:$J$1631,7,0)</f>
        <v>0</v>
      </c>
      <c r="F11" s="409"/>
      <c r="G11" s="409"/>
      <c r="H11" s="409">
        <f>VLOOKUP(A11,'[1]2020年工作表 (填表用) (2)'!$D$7:$L$1683,9,0)</f>
        <v>0</v>
      </c>
      <c r="I11" s="417" t="str">
        <f t="shared" si="1"/>
        <v/>
      </c>
      <c r="J11" t="s">
        <v>138</v>
      </c>
    </row>
    <row r="12" ht="15" spans="1:9">
      <c r="A12" s="401">
        <v>2010104</v>
      </c>
      <c r="B12" s="408" t="s">
        <v>139</v>
      </c>
      <c r="C12" s="409">
        <f>VLOOKUP(A12,'[1]2020年工作表 (填表用) (2)'!$D$7:$F$1731,3,0)</f>
        <v>55</v>
      </c>
      <c r="D12" s="409">
        <f>VLOOKUP(A12,'[1]2020年工作表 (填表用) (2)'!$D$7:$H$1732,5,0)</f>
        <v>66</v>
      </c>
      <c r="E12" s="409">
        <f>VLOOKUP(A12,'[1]2020年工作表 (填表用) (2)'!$D$9:$J$1631,7,0)</f>
        <v>107</v>
      </c>
      <c r="F12" s="409"/>
      <c r="G12" s="409"/>
      <c r="H12" s="409">
        <f>VLOOKUP(A12,'[1]2020年工作表 (填表用) (2)'!$D$7:$L$1683,9,0)</f>
        <v>140</v>
      </c>
      <c r="I12" s="417" t="str">
        <f t="shared" si="1"/>
        <v/>
      </c>
    </row>
    <row r="13" ht="15" spans="1:10">
      <c r="A13" s="401">
        <v>2010105</v>
      </c>
      <c r="B13" s="408" t="s">
        <v>140</v>
      </c>
      <c r="C13" s="409">
        <f>VLOOKUP(A13,'[1]2020年工作表 (填表用) (2)'!$D$7:$F$1731,3,0)</f>
        <v>0</v>
      </c>
      <c r="D13" s="409">
        <f>VLOOKUP(A13,'[1]2020年工作表 (填表用) (2)'!$D$7:$H$1732,5,0)</f>
        <v>0</v>
      </c>
      <c r="E13" s="409">
        <f>VLOOKUP(A13,'[1]2020年工作表 (填表用) (2)'!$D$9:$J$1631,7,0)</f>
        <v>0</v>
      </c>
      <c r="F13" s="409"/>
      <c r="G13" s="409"/>
      <c r="H13" s="409">
        <f>VLOOKUP(A13,'[1]2020年工作表 (填表用) (2)'!$D$7:$L$1683,9,0)</f>
        <v>0</v>
      </c>
      <c r="I13" s="417" t="str">
        <f t="shared" si="1"/>
        <v/>
      </c>
      <c r="J13" t="s">
        <v>138</v>
      </c>
    </row>
    <row r="14" ht="15" spans="1:9">
      <c r="A14" s="401">
        <v>2010106</v>
      </c>
      <c r="B14" s="408" t="s">
        <v>141</v>
      </c>
      <c r="C14" s="409">
        <f>VLOOKUP(A14,'[1]2020年工作表 (填表用) (2)'!$D$7:$F$1731,3,0)</f>
        <v>0</v>
      </c>
      <c r="D14" s="409">
        <f>VLOOKUP(A14,'[1]2020年工作表 (填表用) (2)'!$D$7:$H$1732,5,0)</f>
        <v>1</v>
      </c>
      <c r="E14" s="409">
        <f>VLOOKUP(A14,'[1]2020年工作表 (填表用) (2)'!$D$9:$J$1631,7,0)</f>
        <v>1</v>
      </c>
      <c r="F14" s="409"/>
      <c r="G14" s="409"/>
      <c r="H14" s="409">
        <f>VLOOKUP(A14,'[1]2020年工作表 (填表用) (2)'!$D$7:$L$1683,9,0)</f>
        <v>3</v>
      </c>
      <c r="I14" s="417" t="str">
        <f t="shared" si="1"/>
        <v/>
      </c>
    </row>
    <row r="15" ht="15" spans="1:9">
      <c r="A15" s="401">
        <v>2010107</v>
      </c>
      <c r="B15" s="408" t="s">
        <v>142</v>
      </c>
      <c r="C15" s="409">
        <f>VLOOKUP(A15,'[1]2020年工作表 (填表用) (2)'!$D$7:$F$1731,3,0)</f>
        <v>64</v>
      </c>
      <c r="D15" s="409">
        <f>VLOOKUP(A15,'[1]2020年工作表 (填表用) (2)'!$D$7:$H$1732,5,0)</f>
        <v>98</v>
      </c>
      <c r="E15" s="409">
        <f>VLOOKUP(A15,'[1]2020年工作表 (填表用) (2)'!$D$9:$J$1631,7,0)</f>
        <v>39</v>
      </c>
      <c r="F15" s="409"/>
      <c r="G15" s="409"/>
      <c r="H15" s="409">
        <f>VLOOKUP(A15,'[1]2020年工作表 (填表用) (2)'!$D$7:$L$1683,9,0)</f>
        <v>29</v>
      </c>
      <c r="I15" s="417" t="str">
        <f t="shared" si="1"/>
        <v/>
      </c>
    </row>
    <row r="16" ht="15" spans="1:9">
      <c r="A16" s="401">
        <v>2010108</v>
      </c>
      <c r="B16" s="408" t="s">
        <v>143</v>
      </c>
      <c r="C16" s="409">
        <f>VLOOKUP(A16,'[1]2020年工作表 (填表用) (2)'!$D$7:$F$1731,3,0)</f>
        <v>221</v>
      </c>
      <c r="D16" s="409">
        <f>VLOOKUP(A16,'[1]2020年工作表 (填表用) (2)'!$D$7:$H$1732,5,0)</f>
        <v>173</v>
      </c>
      <c r="E16" s="409">
        <f>VLOOKUP(A16,'[1]2020年工作表 (填表用) (2)'!$D$9:$J$1631,7,0)</f>
        <v>52</v>
      </c>
      <c r="F16" s="409"/>
      <c r="G16" s="409"/>
      <c r="H16" s="409">
        <f>VLOOKUP(A16,'[1]2020年工作表 (填表用) (2)'!$D$7:$L$1683,9,0)</f>
        <v>25</v>
      </c>
      <c r="I16" s="417" t="str">
        <f t="shared" si="1"/>
        <v/>
      </c>
    </row>
    <row r="17" ht="15" spans="1:10">
      <c r="A17" s="401">
        <v>2010109</v>
      </c>
      <c r="B17" s="408" t="s">
        <v>144</v>
      </c>
      <c r="C17" s="409">
        <f>VLOOKUP(A17,'[1]2020年工作表 (填表用) (2)'!$D$7:$F$1731,3,0)</f>
        <v>0</v>
      </c>
      <c r="D17" s="409">
        <f>VLOOKUP(A17,'[1]2020年工作表 (填表用) (2)'!$D$7:$H$1732,5,0)</f>
        <v>0</v>
      </c>
      <c r="E17" s="409">
        <f>VLOOKUP(A17,'[1]2020年工作表 (填表用) (2)'!$D$9:$J$1631,7,0)</f>
        <v>0</v>
      </c>
      <c r="F17" s="409"/>
      <c r="G17" s="409"/>
      <c r="H17" s="409">
        <f>VLOOKUP(A17,'[1]2020年工作表 (填表用) (2)'!$D$7:$L$1683,9,0)</f>
        <v>0</v>
      </c>
      <c r="I17" s="417" t="str">
        <f t="shared" si="1"/>
        <v/>
      </c>
      <c r="J17" t="s">
        <v>138</v>
      </c>
    </row>
    <row r="18" ht="15" spans="1:9">
      <c r="A18" s="401">
        <v>2010150</v>
      </c>
      <c r="B18" s="408" t="s">
        <v>145</v>
      </c>
      <c r="C18" s="409">
        <f>VLOOKUP(A18,'[1]2020年工作表 (填表用) (2)'!$D$7:$F$1731,3,0)</f>
        <v>111</v>
      </c>
      <c r="D18" s="409">
        <f>VLOOKUP(A18,'[1]2020年工作表 (填表用) (2)'!$D$7:$H$1732,5,0)</f>
        <v>149</v>
      </c>
      <c r="E18" s="409">
        <f>VLOOKUP(A18,'[1]2020年工作表 (填表用) (2)'!$D$9:$J$1631,7,0)</f>
        <v>186</v>
      </c>
      <c r="F18" s="409"/>
      <c r="G18" s="409"/>
      <c r="H18" s="409">
        <f>VLOOKUP(A18,'[1]2020年工作表 (填表用) (2)'!$D$7:$L$1683,9,0)</f>
        <v>183</v>
      </c>
      <c r="I18" s="417" t="str">
        <f t="shared" si="1"/>
        <v/>
      </c>
    </row>
    <row r="19" ht="15" spans="1:10">
      <c r="A19" s="401">
        <v>2010199</v>
      </c>
      <c r="B19" s="408" t="s">
        <v>146</v>
      </c>
      <c r="C19" s="409">
        <f>VLOOKUP(A19,'[1]2020年工作表 (填表用) (2)'!$D$7:$F$1731,3,0)</f>
        <v>0</v>
      </c>
      <c r="D19" s="409">
        <f>VLOOKUP(A19,'[1]2020年工作表 (填表用) (2)'!$D$7:$H$1732,5,0)</f>
        <v>0</v>
      </c>
      <c r="E19" s="409">
        <f>VLOOKUP(A19,'[1]2020年工作表 (填表用) (2)'!$D$9:$J$1631,7,0)</f>
        <v>0</v>
      </c>
      <c r="F19" s="409"/>
      <c r="G19" s="409"/>
      <c r="H19" s="409">
        <f>VLOOKUP(A19,'[1]2020年工作表 (填表用) (2)'!$D$7:$L$1683,9,0)</f>
        <v>0</v>
      </c>
      <c r="I19" s="417" t="str">
        <f t="shared" si="1"/>
        <v/>
      </c>
      <c r="J19" t="s">
        <v>138</v>
      </c>
    </row>
    <row r="20" ht="15" spans="1:11">
      <c r="A20" s="401">
        <v>20102</v>
      </c>
      <c r="B20" s="402" t="s">
        <v>147</v>
      </c>
      <c r="C20" s="406">
        <f>VLOOKUP(A20,'[1]2020年工作表 (填表用) (2)'!$D$7:$F$1731,3,0)</f>
        <v>1058</v>
      </c>
      <c r="D20" s="406">
        <f>VLOOKUP(A20,'[1]2020年工作表 (填表用) (2)'!$D$7:$H$1732,5,0)</f>
        <v>1352</v>
      </c>
      <c r="E20" s="406">
        <f>VLOOKUP(A20,'[1]2020年工作表 (填表用) (2)'!$D$9:$J$1631,7,0)</f>
        <v>1540</v>
      </c>
      <c r="F20" s="407"/>
      <c r="G20" s="407"/>
      <c r="H20" s="406">
        <f>VLOOKUP(A20,'[1]2020年工作表 (填表用) (2)'!$D$7:$L$1683,9,0)</f>
        <v>1352</v>
      </c>
      <c r="I20" s="419" t="str">
        <f t="shared" si="1"/>
        <v/>
      </c>
      <c r="J20" s="420"/>
      <c r="K20" s="420"/>
    </row>
    <row r="21" ht="15" spans="1:9">
      <c r="A21" s="401">
        <v>2010201</v>
      </c>
      <c r="B21" s="408" t="s">
        <v>135</v>
      </c>
      <c r="C21" s="409">
        <f>VLOOKUP(A21,'[1]2020年工作表 (填表用) (2)'!$D$7:$F$1731,3,0)</f>
        <v>711</v>
      </c>
      <c r="D21" s="409">
        <f>VLOOKUP(A21,'[1]2020年工作表 (填表用) (2)'!$D$7:$H$1732,5,0)</f>
        <v>910</v>
      </c>
      <c r="E21" s="409">
        <f>VLOOKUP(A21,'[1]2020年工作表 (填表用) (2)'!$D$9:$J$1631,7,0)</f>
        <v>1007</v>
      </c>
      <c r="F21" s="409"/>
      <c r="G21" s="409"/>
      <c r="H21" s="409">
        <f>VLOOKUP(A21,'[1]2020年工作表 (填表用) (2)'!$D$7:$L$1683,9,0)</f>
        <v>938</v>
      </c>
      <c r="I21" s="417" t="str">
        <f t="shared" si="1"/>
        <v/>
      </c>
    </row>
    <row r="22" ht="15" spans="1:9">
      <c r="A22" s="401">
        <v>2010202</v>
      </c>
      <c r="B22" s="408" t="s">
        <v>136</v>
      </c>
      <c r="C22" s="409">
        <f>VLOOKUP(A22,'[1]2020年工作表 (填表用) (2)'!$D$7:$F$1731,3,0)</f>
        <v>87</v>
      </c>
      <c r="D22" s="409">
        <f>VLOOKUP(A22,'[1]2020年工作表 (填表用) (2)'!$D$7:$H$1732,5,0)</f>
        <v>75</v>
      </c>
      <c r="E22" s="409">
        <f>VLOOKUP(A22,'[1]2020年工作表 (填表用) (2)'!$D$9:$J$1631,7,0)</f>
        <v>83</v>
      </c>
      <c r="F22" s="409"/>
      <c r="G22" s="409"/>
      <c r="H22" s="409">
        <f>VLOOKUP(A22,'[1]2020年工作表 (填表用) (2)'!$D$7:$L$1683,9,0)</f>
        <v>69</v>
      </c>
      <c r="I22" s="417" t="str">
        <f t="shared" si="1"/>
        <v/>
      </c>
    </row>
    <row r="23" ht="15" spans="1:10">
      <c r="A23" s="401">
        <v>2010203</v>
      </c>
      <c r="B23" s="408" t="s">
        <v>137</v>
      </c>
      <c r="C23" s="409">
        <f>VLOOKUP(A23,'[1]2020年工作表 (填表用) (2)'!$D$7:$F$1731,3,0)</f>
        <v>0</v>
      </c>
      <c r="D23" s="409">
        <f>VLOOKUP(A23,'[1]2020年工作表 (填表用) (2)'!$D$7:$H$1732,5,0)</f>
        <v>0</v>
      </c>
      <c r="E23" s="409">
        <f>VLOOKUP(A23,'[1]2020年工作表 (填表用) (2)'!$D$9:$J$1631,7,0)</f>
        <v>0</v>
      </c>
      <c r="F23" s="409"/>
      <c r="G23" s="409"/>
      <c r="H23" s="409">
        <f>VLOOKUP(A23,'[1]2020年工作表 (填表用) (2)'!$D$7:$L$1683,9,0)</f>
        <v>0</v>
      </c>
      <c r="I23" s="417" t="str">
        <f t="shared" si="1"/>
        <v/>
      </c>
      <c r="J23" t="s">
        <v>138</v>
      </c>
    </row>
    <row r="24" ht="15" spans="1:9">
      <c r="A24" s="401">
        <v>2010204</v>
      </c>
      <c r="B24" s="408" t="s">
        <v>148</v>
      </c>
      <c r="C24" s="409">
        <f>VLOOKUP(A24,'[1]2020年工作表 (填表用) (2)'!$D$7:$F$1731,3,0)</f>
        <v>33</v>
      </c>
      <c r="D24" s="409">
        <f>VLOOKUP(A24,'[1]2020年工作表 (填表用) (2)'!$D$7:$H$1732,5,0)</f>
        <v>59</v>
      </c>
      <c r="E24" s="409">
        <f>VLOOKUP(A24,'[1]2020年工作表 (填表用) (2)'!$D$9:$J$1631,7,0)</f>
        <v>72</v>
      </c>
      <c r="F24" s="409"/>
      <c r="G24" s="409"/>
      <c r="H24" s="409">
        <f>VLOOKUP(A24,'[1]2020年工作表 (填表用) (2)'!$D$7:$L$1683,9,0)</f>
        <v>71</v>
      </c>
      <c r="I24" s="417" t="str">
        <f t="shared" si="1"/>
        <v/>
      </c>
    </row>
    <row r="25" ht="15" spans="1:9">
      <c r="A25" s="401">
        <v>2010205</v>
      </c>
      <c r="B25" s="408" t="s">
        <v>149</v>
      </c>
      <c r="C25" s="409">
        <f>VLOOKUP(A25,'[1]2020年工作表 (填表用) (2)'!$D$7:$F$1731,3,0)</f>
        <v>125</v>
      </c>
      <c r="D25" s="409">
        <f>VLOOKUP(A25,'[1]2020年工作表 (填表用) (2)'!$D$7:$H$1732,5,0)</f>
        <v>97</v>
      </c>
      <c r="E25" s="409">
        <f>VLOOKUP(A25,'[1]2020年工作表 (填表用) (2)'!$D$9:$J$1631,7,0)</f>
        <v>146</v>
      </c>
      <c r="F25" s="409"/>
      <c r="G25" s="409"/>
      <c r="H25" s="409">
        <f>VLOOKUP(A25,'[1]2020年工作表 (填表用) (2)'!$D$7:$L$1683,9,0)</f>
        <v>89</v>
      </c>
      <c r="I25" s="417" t="str">
        <f t="shared" si="1"/>
        <v/>
      </c>
    </row>
    <row r="26" ht="15" spans="1:9">
      <c r="A26" s="401">
        <v>2010206</v>
      </c>
      <c r="B26" s="408" t="s">
        <v>150</v>
      </c>
      <c r="C26" s="409">
        <f>VLOOKUP(A26,'[1]2020年工作表 (填表用) (2)'!$D$7:$F$1731,3,0)</f>
        <v>10</v>
      </c>
      <c r="D26" s="409">
        <f>VLOOKUP(A26,'[1]2020年工作表 (填表用) (2)'!$D$7:$H$1732,5,0)</f>
        <v>91</v>
      </c>
      <c r="E26" s="409">
        <f>VLOOKUP(A26,'[1]2020年工作表 (填表用) (2)'!$D$9:$J$1631,7,0)</f>
        <v>95</v>
      </c>
      <c r="F26" s="409"/>
      <c r="G26" s="409"/>
      <c r="H26" s="409">
        <f>VLOOKUP(A26,'[1]2020年工作表 (填表用) (2)'!$D$7:$L$1683,9,0)</f>
        <v>69</v>
      </c>
      <c r="I26" s="417" t="str">
        <f t="shared" si="1"/>
        <v/>
      </c>
    </row>
    <row r="27" ht="15" spans="1:9">
      <c r="A27" s="401">
        <v>2010250</v>
      </c>
      <c r="B27" s="408" t="s">
        <v>145</v>
      </c>
      <c r="C27" s="409">
        <f>VLOOKUP(A27,'[1]2020年工作表 (填表用) (2)'!$D$7:$F$1731,3,0)</f>
        <v>92</v>
      </c>
      <c r="D27" s="409">
        <f>VLOOKUP(A27,'[1]2020年工作表 (填表用) (2)'!$D$7:$H$1732,5,0)</f>
        <v>120</v>
      </c>
      <c r="E27" s="409">
        <f>VLOOKUP(A27,'[1]2020年工作表 (填表用) (2)'!$D$9:$J$1631,7,0)</f>
        <v>137</v>
      </c>
      <c r="F27" s="409"/>
      <c r="G27" s="409"/>
      <c r="H27" s="409">
        <f>VLOOKUP(A27,'[1]2020年工作表 (填表用) (2)'!$D$7:$L$1683,9,0)</f>
        <v>116</v>
      </c>
      <c r="I27" s="417" t="str">
        <f t="shared" si="1"/>
        <v/>
      </c>
    </row>
    <row r="28" ht="15" spans="1:10">
      <c r="A28" s="401">
        <v>2010299</v>
      </c>
      <c r="B28" s="408" t="s">
        <v>151</v>
      </c>
      <c r="C28" s="409">
        <f>VLOOKUP(A28,'[1]2020年工作表 (填表用) (2)'!$D$7:$F$1731,3,0)</f>
        <v>0</v>
      </c>
      <c r="D28" s="409">
        <f>VLOOKUP(A28,'[1]2020年工作表 (填表用) (2)'!$D$7:$H$1732,5,0)</f>
        <v>0</v>
      </c>
      <c r="E28" s="409">
        <f>VLOOKUP(A28,'[1]2020年工作表 (填表用) (2)'!$D$9:$J$1631,7,0)</f>
        <v>0</v>
      </c>
      <c r="F28" s="409"/>
      <c r="G28" s="409"/>
      <c r="H28" s="409">
        <f>VLOOKUP(A28,'[1]2020年工作表 (填表用) (2)'!$D$7:$L$1683,9,0)</f>
        <v>0</v>
      </c>
      <c r="I28" s="417" t="str">
        <f t="shared" si="1"/>
        <v/>
      </c>
      <c r="J28" t="s">
        <v>138</v>
      </c>
    </row>
    <row r="29" ht="15" spans="1:11">
      <c r="A29" s="401">
        <v>20103</v>
      </c>
      <c r="B29" s="402" t="s">
        <v>152</v>
      </c>
      <c r="C29" s="406">
        <f>VLOOKUP(A29,'[1]2020年工作表 (填表用) (2)'!$D$7:$F$1731,3,0)</f>
        <v>9085</v>
      </c>
      <c r="D29" s="406">
        <f>VLOOKUP(A29,'[1]2020年工作表 (填表用) (2)'!$D$7:$H$1732,5,0)</f>
        <v>9478</v>
      </c>
      <c r="E29" s="406">
        <f>VLOOKUP(A29,'[1]2020年工作表 (填表用) (2)'!$D$9:$J$1631,7,0)</f>
        <v>13014</v>
      </c>
      <c r="F29" s="407"/>
      <c r="G29" s="407"/>
      <c r="H29" s="406">
        <f>VLOOKUP(A29,'[1]2020年工作表 (填表用) (2)'!$D$7:$L$1683,9,0)</f>
        <v>12987</v>
      </c>
      <c r="I29" s="419" t="str">
        <f t="shared" si="1"/>
        <v/>
      </c>
      <c r="J29" s="420"/>
      <c r="K29" s="420"/>
    </row>
    <row r="30" ht="15" spans="1:9">
      <c r="A30" s="401">
        <v>2010301</v>
      </c>
      <c r="B30" s="408" t="s">
        <v>135</v>
      </c>
      <c r="C30" s="409">
        <f>VLOOKUP(A30,'[1]2020年工作表 (填表用) (2)'!$D$7:$F$1731,3,0)</f>
        <v>2645</v>
      </c>
      <c r="D30" s="409">
        <f>VLOOKUP(A30,'[1]2020年工作表 (填表用) (2)'!$D$7:$H$1732,5,0)</f>
        <v>2984</v>
      </c>
      <c r="E30" s="409">
        <f>VLOOKUP(A30,'[1]2020年工作表 (填表用) (2)'!$D$9:$J$1631,7,0)</f>
        <v>3220</v>
      </c>
      <c r="F30" s="409"/>
      <c r="G30" s="409"/>
      <c r="H30" s="409">
        <f>VLOOKUP(A30,'[1]2020年工作表 (填表用) (2)'!$D$7:$L$1683,9,0)</f>
        <v>3165</v>
      </c>
      <c r="I30" s="417" t="str">
        <f t="shared" si="1"/>
        <v/>
      </c>
    </row>
    <row r="31" ht="15" spans="1:9">
      <c r="A31" s="401">
        <v>2010302</v>
      </c>
      <c r="B31" s="408" t="s">
        <v>136</v>
      </c>
      <c r="C31" s="409">
        <f>VLOOKUP(A31,'[1]2020年工作表 (填表用) (2)'!$D$7:$F$1731,3,0)</f>
        <v>3520</v>
      </c>
      <c r="D31" s="409">
        <f>VLOOKUP(A31,'[1]2020年工作表 (填表用) (2)'!$D$7:$H$1732,5,0)</f>
        <v>2215</v>
      </c>
      <c r="E31" s="409">
        <f>VLOOKUP(A31,'[1]2020年工作表 (填表用) (2)'!$D$9:$J$1631,7,0)</f>
        <v>5535</v>
      </c>
      <c r="F31" s="409"/>
      <c r="G31" s="409"/>
      <c r="H31" s="409">
        <f>VLOOKUP(A31,'[1]2020年工作表 (填表用) (2)'!$D$7:$L$1683,9,0)</f>
        <v>5650</v>
      </c>
      <c r="I31" s="417" t="str">
        <f t="shared" si="1"/>
        <v/>
      </c>
    </row>
    <row r="32" ht="15" spans="1:10">
      <c r="A32" s="401">
        <v>2010303</v>
      </c>
      <c r="B32" s="408" t="s">
        <v>137</v>
      </c>
      <c r="C32" s="409">
        <f>VLOOKUP(A32,'[1]2020年工作表 (填表用) (2)'!$D$7:$F$1731,3,0)</f>
        <v>0</v>
      </c>
      <c r="D32" s="409">
        <f>VLOOKUP(A32,'[1]2020年工作表 (填表用) (2)'!$D$7:$H$1732,5,0)</f>
        <v>0</v>
      </c>
      <c r="E32" s="409">
        <f>VLOOKUP(A32,'[1]2020年工作表 (填表用) (2)'!$D$9:$J$1631,7,0)</f>
        <v>0</v>
      </c>
      <c r="F32" s="409"/>
      <c r="G32" s="409"/>
      <c r="H32" s="409">
        <f>VLOOKUP(A32,'[1]2020年工作表 (填表用) (2)'!$D$7:$L$1683,9,0)</f>
        <v>0</v>
      </c>
      <c r="I32" s="417" t="str">
        <f t="shared" si="1"/>
        <v/>
      </c>
      <c r="J32" t="s">
        <v>138</v>
      </c>
    </row>
    <row r="33" ht="15" spans="1:10">
      <c r="A33" s="401">
        <v>2010304</v>
      </c>
      <c r="B33" s="408" t="s">
        <v>153</v>
      </c>
      <c r="C33" s="409">
        <f>VLOOKUP(A33,'[1]2020年工作表 (填表用) (2)'!$D$7:$F$1731,3,0)</f>
        <v>0</v>
      </c>
      <c r="D33" s="409">
        <f>VLOOKUP(A33,'[1]2020年工作表 (填表用) (2)'!$D$7:$H$1732,5,0)</f>
        <v>0</v>
      </c>
      <c r="E33" s="409">
        <f>VLOOKUP(A33,'[1]2020年工作表 (填表用) (2)'!$D$9:$J$1631,7,0)</f>
        <v>0</v>
      </c>
      <c r="F33" s="409"/>
      <c r="G33" s="409"/>
      <c r="H33" s="409">
        <f>VLOOKUP(A33,'[1]2020年工作表 (填表用) (2)'!$D$7:$L$1683,9,0)</f>
        <v>0</v>
      </c>
      <c r="I33" s="417" t="str">
        <f t="shared" si="1"/>
        <v/>
      </c>
      <c r="J33" t="s">
        <v>138</v>
      </c>
    </row>
    <row r="34" ht="15" spans="1:10">
      <c r="A34" s="401">
        <v>2010305</v>
      </c>
      <c r="B34" s="408" t="s">
        <v>154</v>
      </c>
      <c r="C34" s="409">
        <f>VLOOKUP(A34,'[1]2020年工作表 (填表用) (2)'!$D$7:$F$1731,3,0)</f>
        <v>0</v>
      </c>
      <c r="D34" s="409">
        <f>VLOOKUP(A34,'[1]2020年工作表 (填表用) (2)'!$D$7:$H$1732,5,0)</f>
        <v>0</v>
      </c>
      <c r="E34" s="409">
        <f>VLOOKUP(A34,'[1]2020年工作表 (填表用) (2)'!$D$9:$J$1631,7,0)</f>
        <v>0</v>
      </c>
      <c r="F34" s="409"/>
      <c r="G34" s="409"/>
      <c r="H34" s="409">
        <f>VLOOKUP(A34,'[1]2020年工作表 (填表用) (2)'!$D$7:$L$1683,9,0)</f>
        <v>0</v>
      </c>
      <c r="I34" s="417" t="str">
        <f t="shared" si="1"/>
        <v/>
      </c>
      <c r="J34" t="s">
        <v>138</v>
      </c>
    </row>
    <row r="35" ht="15" spans="1:10">
      <c r="A35" s="401">
        <v>2010306</v>
      </c>
      <c r="B35" s="408" t="s">
        <v>155</v>
      </c>
      <c r="C35" s="409">
        <f>VLOOKUP(A35,'[1]2020年工作表 (填表用) (2)'!$D$7:$F$1731,3,0)</f>
        <v>0</v>
      </c>
      <c r="D35" s="409">
        <f>VLOOKUP(A35,'[1]2020年工作表 (填表用) (2)'!$D$7:$H$1732,5,0)</f>
        <v>0</v>
      </c>
      <c r="E35" s="409">
        <f>VLOOKUP(A35,'[1]2020年工作表 (填表用) (2)'!$D$9:$J$1631,7,0)</f>
        <v>0</v>
      </c>
      <c r="F35" s="409"/>
      <c r="G35" s="409"/>
      <c r="H35" s="409">
        <f>VLOOKUP(A35,'[1]2020年工作表 (填表用) (2)'!$D$7:$L$1683,9,0)</f>
        <v>0</v>
      </c>
      <c r="I35" s="417" t="str">
        <f t="shared" si="1"/>
        <v/>
      </c>
      <c r="J35" t="s">
        <v>138</v>
      </c>
    </row>
    <row r="36" ht="15" spans="1:9">
      <c r="A36" s="401">
        <v>2010308</v>
      </c>
      <c r="B36" s="408" t="s">
        <v>156</v>
      </c>
      <c r="C36" s="409">
        <f>VLOOKUP(A36,'[1]2020年工作表 (填表用) (2)'!$D$7:$F$1731,3,0)</f>
        <v>368</v>
      </c>
      <c r="D36" s="409">
        <f>VLOOKUP(A36,'[1]2020年工作表 (填表用) (2)'!$D$7:$H$1732,5,0)</f>
        <v>901</v>
      </c>
      <c r="E36" s="409">
        <f>VLOOKUP(A36,'[1]2020年工作表 (填表用) (2)'!$D$9:$J$1631,7,0)</f>
        <v>455</v>
      </c>
      <c r="F36" s="409"/>
      <c r="G36" s="409"/>
      <c r="H36" s="409">
        <f>VLOOKUP(A36,'[1]2020年工作表 (填表用) (2)'!$D$7:$L$1683,9,0)</f>
        <v>470</v>
      </c>
      <c r="I36" s="417" t="str">
        <f t="shared" si="1"/>
        <v/>
      </c>
    </row>
    <row r="37" ht="15" spans="1:10">
      <c r="A37" s="401">
        <v>2010309</v>
      </c>
      <c r="B37" s="408" t="s">
        <v>157</v>
      </c>
      <c r="C37" s="409">
        <f>VLOOKUP(A37,'[1]2020年工作表 (填表用) (2)'!$D$7:$F$1731,3,0)</f>
        <v>0</v>
      </c>
      <c r="D37" s="409">
        <f>VLOOKUP(A37,'[1]2020年工作表 (填表用) (2)'!$D$7:$H$1732,5,0)</f>
        <v>0</v>
      </c>
      <c r="E37" s="409">
        <f>VLOOKUP(A37,'[1]2020年工作表 (填表用) (2)'!$D$9:$J$1631,7,0)</f>
        <v>0</v>
      </c>
      <c r="F37" s="409"/>
      <c r="G37" s="409"/>
      <c r="H37" s="409">
        <f>VLOOKUP(A37,'[1]2020年工作表 (填表用) (2)'!$D$7:$L$1683,9,0)</f>
        <v>0</v>
      </c>
      <c r="I37" s="417" t="str">
        <f t="shared" si="1"/>
        <v/>
      </c>
      <c r="J37" t="s">
        <v>138</v>
      </c>
    </row>
    <row r="38" ht="15" spans="1:9">
      <c r="A38" s="401">
        <v>2010350</v>
      </c>
      <c r="B38" s="408" t="s">
        <v>145</v>
      </c>
      <c r="C38" s="409">
        <f>VLOOKUP(A38,'[1]2020年工作表 (填表用) (2)'!$D$7:$F$1731,3,0)</f>
        <v>2453</v>
      </c>
      <c r="D38" s="409">
        <f>VLOOKUP(A38,'[1]2020年工作表 (填表用) (2)'!$D$7:$H$1732,5,0)</f>
        <v>3291</v>
      </c>
      <c r="E38" s="409">
        <f>VLOOKUP(A38,'[1]2020年工作表 (填表用) (2)'!$D$9:$J$1631,7,0)</f>
        <v>3705</v>
      </c>
      <c r="F38" s="409"/>
      <c r="G38" s="409"/>
      <c r="H38" s="409">
        <f>VLOOKUP(A38,'[1]2020年工作表 (填表用) (2)'!$D$7:$L$1683,9,0)</f>
        <v>3534</v>
      </c>
      <c r="I38" s="417" t="str">
        <f t="shared" si="1"/>
        <v/>
      </c>
    </row>
    <row r="39" ht="15" spans="1:9">
      <c r="A39" s="401">
        <v>2010399</v>
      </c>
      <c r="B39" s="408" t="s">
        <v>158</v>
      </c>
      <c r="C39" s="409">
        <f>VLOOKUP(A39,'[1]2020年工作表 (填表用) (2)'!$D$7:$F$1731,3,0)</f>
        <v>99</v>
      </c>
      <c r="D39" s="409">
        <f>VLOOKUP(A39,'[1]2020年工作表 (填表用) (2)'!$D$7:$H$1732,5,0)</f>
        <v>87</v>
      </c>
      <c r="E39" s="409">
        <f>VLOOKUP(A39,'[1]2020年工作表 (填表用) (2)'!$D$9:$J$1631,7,0)</f>
        <v>99</v>
      </c>
      <c r="F39" s="409"/>
      <c r="G39" s="409"/>
      <c r="H39" s="409">
        <f>VLOOKUP(A39,'[1]2020年工作表 (填表用) (2)'!$D$7:$L$1683,9,0)</f>
        <v>168</v>
      </c>
      <c r="I39" s="417" t="str">
        <f t="shared" si="1"/>
        <v/>
      </c>
    </row>
    <row r="40" ht="15" spans="1:11">
      <c r="A40" s="401">
        <v>20104</v>
      </c>
      <c r="B40" s="402" t="s">
        <v>159</v>
      </c>
      <c r="C40" s="406">
        <f>VLOOKUP(A40,'[1]2020年工作表 (填表用) (2)'!$D$7:$F$1731,3,0)</f>
        <v>3133</v>
      </c>
      <c r="D40" s="406">
        <f>VLOOKUP(A40,'[1]2020年工作表 (填表用) (2)'!$D$7:$H$1732,5,0)</f>
        <v>1495</v>
      </c>
      <c r="E40" s="406">
        <f>VLOOKUP(A40,'[1]2020年工作表 (填表用) (2)'!$D$9:$J$1631,7,0)</f>
        <v>2468</v>
      </c>
      <c r="F40" s="407"/>
      <c r="G40" s="407"/>
      <c r="H40" s="406">
        <f>VLOOKUP(A40,'[1]2020年工作表 (填表用) (2)'!$D$7:$L$1683,9,0)</f>
        <v>1634</v>
      </c>
      <c r="I40" s="419" t="str">
        <f t="shared" si="1"/>
        <v/>
      </c>
      <c r="J40" s="420"/>
      <c r="K40" s="420"/>
    </row>
    <row r="41" ht="15" spans="1:9">
      <c r="A41" s="401">
        <v>2010401</v>
      </c>
      <c r="B41" s="408" t="s">
        <v>135</v>
      </c>
      <c r="C41" s="409">
        <f>VLOOKUP(A41,'[1]2020年工作表 (填表用) (2)'!$D$7:$F$1731,3,0)</f>
        <v>678</v>
      </c>
      <c r="D41" s="409">
        <f>VLOOKUP(A41,'[1]2020年工作表 (填表用) (2)'!$D$7:$H$1732,5,0)</f>
        <v>718</v>
      </c>
      <c r="E41" s="409">
        <f>VLOOKUP(A41,'[1]2020年工作表 (填表用) (2)'!$D$9:$J$1631,7,0)</f>
        <v>875</v>
      </c>
      <c r="F41" s="409"/>
      <c r="G41" s="409"/>
      <c r="H41" s="409">
        <f>VLOOKUP(A41,'[1]2020年工作表 (填表用) (2)'!$D$7:$L$1683,9,0)</f>
        <v>871</v>
      </c>
      <c r="I41" s="417" t="str">
        <f t="shared" si="1"/>
        <v/>
      </c>
    </row>
    <row r="42" ht="15" spans="1:9">
      <c r="A42" s="401">
        <v>2010402</v>
      </c>
      <c r="B42" s="408" t="s">
        <v>136</v>
      </c>
      <c r="C42" s="409">
        <f>VLOOKUP(A42,'[1]2020年工作表 (填表用) (2)'!$D$7:$F$1731,3,0)</f>
        <v>1508</v>
      </c>
      <c r="D42" s="409">
        <f>VLOOKUP(A42,'[1]2020年工作表 (填表用) (2)'!$D$7:$H$1732,5,0)</f>
        <v>580</v>
      </c>
      <c r="E42" s="409">
        <f>VLOOKUP(A42,'[1]2020年工作表 (填表用) (2)'!$D$9:$J$1631,7,0)</f>
        <v>874</v>
      </c>
      <c r="F42" s="409"/>
      <c r="G42" s="409"/>
      <c r="H42" s="409">
        <f>VLOOKUP(A42,'[1]2020年工作表 (填表用) (2)'!$D$7:$L$1683,9,0)</f>
        <v>264</v>
      </c>
      <c r="I42" s="417" t="str">
        <f t="shared" si="1"/>
        <v/>
      </c>
    </row>
    <row r="43" ht="15" spans="1:10">
      <c r="A43" s="401">
        <v>2010403</v>
      </c>
      <c r="B43" s="408" t="s">
        <v>137</v>
      </c>
      <c r="C43" s="409">
        <f>VLOOKUP(A43,'[1]2020年工作表 (填表用) (2)'!$D$7:$F$1731,3,0)</f>
        <v>0</v>
      </c>
      <c r="D43" s="409">
        <f>VLOOKUP(A43,'[1]2020年工作表 (填表用) (2)'!$D$7:$H$1732,5,0)</f>
        <v>0</v>
      </c>
      <c r="E43" s="409">
        <f>VLOOKUP(A43,'[1]2020年工作表 (填表用) (2)'!$D$9:$J$1631,7,0)</f>
        <v>0</v>
      </c>
      <c r="F43" s="409"/>
      <c r="G43" s="409"/>
      <c r="H43" s="409">
        <f>VLOOKUP(A43,'[1]2020年工作表 (填表用) (2)'!$D$7:$L$1683,9,0)</f>
        <v>0</v>
      </c>
      <c r="I43" s="417" t="str">
        <f t="shared" si="1"/>
        <v/>
      </c>
      <c r="J43" t="s">
        <v>138</v>
      </c>
    </row>
    <row r="44" ht="15" spans="1:10">
      <c r="A44" s="401">
        <v>2010404</v>
      </c>
      <c r="B44" s="408" t="s">
        <v>160</v>
      </c>
      <c r="C44" s="409">
        <f>VLOOKUP(A44,'[1]2020年工作表 (填表用) (2)'!$D$7:$F$1731,3,0)</f>
        <v>0</v>
      </c>
      <c r="D44" s="409">
        <f>VLOOKUP(A44,'[1]2020年工作表 (填表用) (2)'!$D$7:$H$1732,5,0)</f>
        <v>0</v>
      </c>
      <c r="E44" s="409">
        <f>VLOOKUP(A44,'[1]2020年工作表 (填表用) (2)'!$D$9:$J$1631,7,0)</f>
        <v>0</v>
      </c>
      <c r="F44" s="409"/>
      <c r="G44" s="409"/>
      <c r="H44" s="409">
        <f>VLOOKUP(A44,'[1]2020年工作表 (填表用) (2)'!$D$7:$L$1683,9,0)</f>
        <v>0</v>
      </c>
      <c r="I44" s="417" t="str">
        <f t="shared" si="1"/>
        <v/>
      </c>
      <c r="J44" t="s">
        <v>138</v>
      </c>
    </row>
    <row r="45" ht="15" spans="1:10">
      <c r="A45" s="401">
        <v>2010405</v>
      </c>
      <c r="B45" s="408" t="s">
        <v>161</v>
      </c>
      <c r="C45" s="409">
        <f>VLOOKUP(A45,'[1]2020年工作表 (填表用) (2)'!$D$7:$F$1731,3,0)</f>
        <v>0</v>
      </c>
      <c r="D45" s="409">
        <f>VLOOKUP(A45,'[1]2020年工作表 (填表用) (2)'!$D$7:$H$1732,5,0)</f>
        <v>0</v>
      </c>
      <c r="E45" s="409">
        <f>VLOOKUP(A45,'[1]2020年工作表 (填表用) (2)'!$D$9:$J$1631,7,0)</f>
        <v>0</v>
      </c>
      <c r="F45" s="409"/>
      <c r="G45" s="409"/>
      <c r="H45" s="409">
        <f>VLOOKUP(A45,'[1]2020年工作表 (填表用) (2)'!$D$7:$L$1683,9,0)</f>
        <v>0</v>
      </c>
      <c r="I45" s="417" t="str">
        <f t="shared" si="1"/>
        <v/>
      </c>
      <c r="J45" t="s">
        <v>138</v>
      </c>
    </row>
    <row r="46" ht="15" spans="1:9">
      <c r="A46" s="401">
        <v>2010406</v>
      </c>
      <c r="B46" s="408" t="s">
        <v>162</v>
      </c>
      <c r="C46" s="409">
        <f>VLOOKUP(A46,'[1]2020年工作表 (填表用) (2)'!$D$7:$F$1731,3,0)</f>
        <v>751</v>
      </c>
      <c r="D46" s="409">
        <f>VLOOKUP(A46,'[1]2020年工作表 (填表用) (2)'!$D$7:$H$1732,5,0)</f>
        <v>0</v>
      </c>
      <c r="E46" s="409">
        <f>VLOOKUP(A46,'[1]2020年工作表 (填表用) (2)'!$D$9:$J$1631,7,0)</f>
        <v>520</v>
      </c>
      <c r="F46" s="409"/>
      <c r="G46" s="409"/>
      <c r="H46" s="409">
        <f>VLOOKUP(A46,'[1]2020年工作表 (填表用) (2)'!$D$7:$L$1683,9,0)</f>
        <v>307</v>
      </c>
      <c r="I46" s="417" t="str">
        <f t="shared" si="1"/>
        <v/>
      </c>
    </row>
    <row r="47" ht="15" spans="1:10">
      <c r="A47" s="401">
        <v>2010407</v>
      </c>
      <c r="B47" s="408" t="s">
        <v>163</v>
      </c>
      <c r="C47" s="409">
        <f>VLOOKUP(A47,'[1]2020年工作表 (填表用) (2)'!$D$7:$F$1731,3,0)</f>
        <v>0</v>
      </c>
      <c r="D47" s="409">
        <f>VLOOKUP(A47,'[1]2020年工作表 (填表用) (2)'!$D$7:$H$1732,5,0)</f>
        <v>0</v>
      </c>
      <c r="E47" s="409">
        <f>VLOOKUP(A47,'[1]2020年工作表 (填表用) (2)'!$D$9:$J$1631,7,0)</f>
        <v>0</v>
      </c>
      <c r="F47" s="409"/>
      <c r="G47" s="409"/>
      <c r="H47" s="409">
        <f>VLOOKUP(A47,'[1]2020年工作表 (填表用) (2)'!$D$7:$L$1683,9,0)</f>
        <v>0</v>
      </c>
      <c r="I47" s="417" t="str">
        <f t="shared" si="1"/>
        <v/>
      </c>
      <c r="J47" t="s">
        <v>138</v>
      </c>
    </row>
    <row r="48" ht="15" spans="1:10">
      <c r="A48" s="401">
        <v>2010408</v>
      </c>
      <c r="B48" s="408" t="s">
        <v>164</v>
      </c>
      <c r="C48" s="409">
        <f>VLOOKUP(A48,'[1]2020年工作表 (填表用) (2)'!$D$7:$F$1731,3,0)</f>
        <v>0</v>
      </c>
      <c r="D48" s="409">
        <f>VLOOKUP(A48,'[1]2020年工作表 (填表用) (2)'!$D$7:$H$1732,5,0)</f>
        <v>0</v>
      </c>
      <c r="E48" s="409">
        <f>VLOOKUP(A48,'[1]2020年工作表 (填表用) (2)'!$D$9:$J$1631,7,0)</f>
        <v>0</v>
      </c>
      <c r="F48" s="409"/>
      <c r="G48" s="409"/>
      <c r="H48" s="409">
        <f>VLOOKUP(A48,'[1]2020年工作表 (填表用) (2)'!$D$7:$L$1683,9,0)</f>
        <v>0</v>
      </c>
      <c r="I48" s="417" t="str">
        <f t="shared" si="1"/>
        <v/>
      </c>
      <c r="J48" t="s">
        <v>138</v>
      </c>
    </row>
    <row r="49" ht="15" spans="1:9">
      <c r="A49" s="401">
        <v>2010450</v>
      </c>
      <c r="B49" s="408" t="s">
        <v>145</v>
      </c>
      <c r="C49" s="409">
        <f>VLOOKUP(A49,'[1]2020年工作表 (填表用) (2)'!$D$7:$F$1731,3,0)</f>
        <v>112</v>
      </c>
      <c r="D49" s="409">
        <f>VLOOKUP(A49,'[1]2020年工作表 (填表用) (2)'!$D$7:$H$1732,5,0)</f>
        <v>197</v>
      </c>
      <c r="E49" s="409">
        <f>VLOOKUP(A49,'[1]2020年工作表 (填表用) (2)'!$D$9:$J$1631,7,0)</f>
        <v>199</v>
      </c>
      <c r="F49" s="409"/>
      <c r="G49" s="409"/>
      <c r="H49" s="409">
        <f>VLOOKUP(A49,'[1]2020年工作表 (填表用) (2)'!$D$7:$L$1683,9,0)</f>
        <v>192</v>
      </c>
      <c r="I49" s="417" t="str">
        <f t="shared" si="1"/>
        <v/>
      </c>
    </row>
    <row r="50" ht="15" spans="1:9">
      <c r="A50" s="401">
        <v>2010499</v>
      </c>
      <c r="B50" s="408" t="s">
        <v>165</v>
      </c>
      <c r="C50" s="409">
        <f>VLOOKUP(A50,'[1]2020年工作表 (填表用) (2)'!$D$7:$F$1731,3,0)</f>
        <v>84</v>
      </c>
      <c r="D50" s="409">
        <f>VLOOKUP(A50,'[1]2020年工作表 (填表用) (2)'!$D$7:$H$1732,5,0)</f>
        <v>0</v>
      </c>
      <c r="E50" s="409">
        <f>VLOOKUP(A50,'[1]2020年工作表 (填表用) (2)'!$D$9:$J$1631,7,0)</f>
        <v>0</v>
      </c>
      <c r="F50" s="409"/>
      <c r="G50" s="409"/>
      <c r="H50" s="409">
        <f>VLOOKUP(A50,'[1]2020年工作表 (填表用) (2)'!$D$7:$L$1683,9,0)</f>
        <v>0</v>
      </c>
      <c r="I50" s="417" t="str">
        <f t="shared" si="1"/>
        <v/>
      </c>
    </row>
    <row r="51" ht="15" spans="1:11">
      <c r="A51" s="401">
        <v>20105</v>
      </c>
      <c r="B51" s="402" t="s">
        <v>166</v>
      </c>
      <c r="C51" s="406">
        <f>VLOOKUP(A51,'[1]2020年工作表 (填表用) (2)'!$D$7:$F$1731,3,0)</f>
        <v>1931</v>
      </c>
      <c r="D51" s="406">
        <f>VLOOKUP(A51,'[1]2020年工作表 (填表用) (2)'!$D$7:$H$1732,5,0)</f>
        <v>1450</v>
      </c>
      <c r="E51" s="406">
        <f>VLOOKUP(A51,'[1]2020年工作表 (填表用) (2)'!$D$9:$J$1631,7,0)</f>
        <v>1843</v>
      </c>
      <c r="F51" s="407"/>
      <c r="G51" s="407"/>
      <c r="H51" s="406">
        <f>VLOOKUP(A51,'[1]2020年工作表 (填表用) (2)'!$D$7:$L$1683,9,0)</f>
        <v>1676</v>
      </c>
      <c r="I51" s="419" t="str">
        <f t="shared" si="1"/>
        <v/>
      </c>
      <c r="J51" s="420"/>
      <c r="K51" s="420"/>
    </row>
    <row r="52" ht="15" spans="1:9">
      <c r="A52" s="401">
        <v>2010501</v>
      </c>
      <c r="B52" s="408" t="s">
        <v>135</v>
      </c>
      <c r="C52" s="409">
        <f>VLOOKUP(A52,'[1]2020年工作表 (填表用) (2)'!$D$7:$F$1731,3,0)</f>
        <v>386</v>
      </c>
      <c r="D52" s="409">
        <f>VLOOKUP(A52,'[1]2020年工作表 (填表用) (2)'!$D$7:$H$1732,5,0)</f>
        <v>422</v>
      </c>
      <c r="E52" s="409">
        <f>VLOOKUP(A52,'[1]2020年工作表 (填表用) (2)'!$D$9:$J$1631,7,0)</f>
        <v>460</v>
      </c>
      <c r="F52" s="409"/>
      <c r="G52" s="409"/>
      <c r="H52" s="409">
        <f>VLOOKUP(A52,'[1]2020年工作表 (填表用) (2)'!$D$7:$L$1683,9,0)</f>
        <v>457</v>
      </c>
      <c r="I52" s="417" t="str">
        <f t="shared" si="1"/>
        <v/>
      </c>
    </row>
    <row r="53" ht="15" spans="1:9">
      <c r="A53" s="401">
        <v>2010502</v>
      </c>
      <c r="B53" s="408" t="s">
        <v>136</v>
      </c>
      <c r="C53" s="409">
        <f>VLOOKUP(A53,'[1]2020年工作表 (填表用) (2)'!$D$7:$F$1731,3,0)</f>
        <v>0</v>
      </c>
      <c r="D53" s="409">
        <f>VLOOKUP(A53,'[1]2020年工作表 (填表用) (2)'!$D$7:$H$1732,5,0)</f>
        <v>0</v>
      </c>
      <c r="E53" s="409">
        <f>VLOOKUP(A53,'[1]2020年工作表 (填表用) (2)'!$D$9:$J$1631,7,0)</f>
        <v>41</v>
      </c>
      <c r="F53" s="409"/>
      <c r="G53" s="409"/>
      <c r="H53" s="409">
        <f>VLOOKUP(A53,'[1]2020年工作表 (填表用) (2)'!$D$7:$L$1683,9,0)</f>
        <v>41</v>
      </c>
      <c r="I53" s="417" t="str">
        <f t="shared" si="1"/>
        <v/>
      </c>
    </row>
    <row r="54" ht="15" spans="1:10">
      <c r="A54" s="401">
        <v>2010503</v>
      </c>
      <c r="B54" s="408" t="s">
        <v>137</v>
      </c>
      <c r="C54" s="409">
        <f>VLOOKUP(A54,'[1]2020年工作表 (填表用) (2)'!$D$7:$F$1731,3,0)</f>
        <v>0</v>
      </c>
      <c r="D54" s="409">
        <f>VLOOKUP(A54,'[1]2020年工作表 (填表用) (2)'!$D$7:$H$1732,5,0)</f>
        <v>0</v>
      </c>
      <c r="E54" s="409">
        <f>VLOOKUP(A54,'[1]2020年工作表 (填表用) (2)'!$D$9:$J$1631,7,0)</f>
        <v>0</v>
      </c>
      <c r="F54" s="409"/>
      <c r="G54" s="409"/>
      <c r="H54" s="409">
        <f>VLOOKUP(A54,'[1]2020年工作表 (填表用) (2)'!$D$7:$L$1683,9,0)</f>
        <v>0</v>
      </c>
      <c r="I54" s="417" t="str">
        <f t="shared" si="1"/>
        <v/>
      </c>
      <c r="J54" t="s">
        <v>138</v>
      </c>
    </row>
    <row r="55" ht="15" spans="1:10">
      <c r="A55" s="401">
        <v>2010504</v>
      </c>
      <c r="B55" s="408" t="s">
        <v>167</v>
      </c>
      <c r="C55" s="409">
        <f>VLOOKUP(A55,'[1]2020年工作表 (填表用) (2)'!$D$7:$F$1731,3,0)</f>
        <v>0</v>
      </c>
      <c r="D55" s="409">
        <f>VLOOKUP(A55,'[1]2020年工作表 (填表用) (2)'!$D$7:$H$1732,5,0)</f>
        <v>0</v>
      </c>
      <c r="E55" s="409">
        <f>VLOOKUP(A55,'[1]2020年工作表 (填表用) (2)'!$D$9:$J$1631,7,0)</f>
        <v>0</v>
      </c>
      <c r="F55" s="409"/>
      <c r="G55" s="409"/>
      <c r="H55" s="409">
        <f>VLOOKUP(A55,'[1]2020年工作表 (填表用) (2)'!$D$7:$L$1683,9,0)</f>
        <v>0</v>
      </c>
      <c r="I55" s="417" t="str">
        <f t="shared" si="1"/>
        <v/>
      </c>
      <c r="J55" t="s">
        <v>138</v>
      </c>
    </row>
    <row r="56" ht="15" spans="1:9">
      <c r="A56" s="401">
        <v>2010505</v>
      </c>
      <c r="B56" s="408" t="s">
        <v>168</v>
      </c>
      <c r="C56" s="409">
        <f>VLOOKUP(A56,'[1]2020年工作表 (填表用) (2)'!$D$7:$F$1731,3,0)</f>
        <v>78</v>
      </c>
      <c r="D56" s="409">
        <f>VLOOKUP(A56,'[1]2020年工作表 (填表用) (2)'!$D$7:$H$1732,5,0)</f>
        <v>0</v>
      </c>
      <c r="E56" s="409">
        <f>VLOOKUP(A56,'[1]2020年工作表 (填表用) (2)'!$D$9:$J$1631,7,0)</f>
        <v>62</v>
      </c>
      <c r="F56" s="409"/>
      <c r="G56" s="409"/>
      <c r="H56" s="409">
        <f>VLOOKUP(A56,'[1]2020年工作表 (填表用) (2)'!$D$7:$L$1683,9,0)</f>
        <v>55</v>
      </c>
      <c r="I56" s="417" t="str">
        <f t="shared" si="1"/>
        <v/>
      </c>
    </row>
    <row r="57" ht="15" spans="1:9">
      <c r="A57" s="401">
        <v>2010506</v>
      </c>
      <c r="B57" s="408" t="s">
        <v>169</v>
      </c>
      <c r="C57" s="409">
        <f>VLOOKUP(A57,'[1]2020年工作表 (填表用) (2)'!$D$7:$F$1731,3,0)</f>
        <v>17</v>
      </c>
      <c r="D57" s="409">
        <f>VLOOKUP(A57,'[1]2020年工作表 (填表用) (2)'!$D$7:$H$1732,5,0)</f>
        <v>45</v>
      </c>
      <c r="E57" s="409">
        <f>VLOOKUP(A57,'[1]2020年工作表 (填表用) (2)'!$D$9:$J$1631,7,0)</f>
        <v>176</v>
      </c>
      <c r="F57" s="409"/>
      <c r="G57" s="409"/>
      <c r="H57" s="409">
        <f>VLOOKUP(A57,'[1]2020年工作表 (填表用) (2)'!$D$7:$L$1683,9,0)</f>
        <v>171</v>
      </c>
      <c r="I57" s="417" t="str">
        <f t="shared" si="1"/>
        <v/>
      </c>
    </row>
    <row r="58" ht="15" spans="1:9">
      <c r="A58" s="401">
        <v>2010507</v>
      </c>
      <c r="B58" s="408" t="s">
        <v>170</v>
      </c>
      <c r="C58" s="409">
        <f>VLOOKUP(A58,'[1]2020年工作表 (填表用) (2)'!$D$7:$F$1731,3,0)</f>
        <v>596</v>
      </c>
      <c r="D58" s="409">
        <f>VLOOKUP(A58,'[1]2020年工作表 (填表用) (2)'!$D$7:$H$1732,5,0)</f>
        <v>12</v>
      </c>
      <c r="E58" s="409">
        <f>VLOOKUP(A58,'[1]2020年工作表 (填表用) (2)'!$D$9:$J$1631,7,0)</f>
        <v>134</v>
      </c>
      <c r="F58" s="409"/>
      <c r="G58" s="409"/>
      <c r="H58" s="409">
        <f>VLOOKUP(A58,'[1]2020年工作表 (填表用) (2)'!$D$7:$L$1683,9,0)</f>
        <v>133</v>
      </c>
      <c r="I58" s="417" t="str">
        <f t="shared" si="1"/>
        <v/>
      </c>
    </row>
    <row r="59" ht="15" spans="1:9">
      <c r="A59" s="401">
        <v>2010508</v>
      </c>
      <c r="B59" s="408" t="s">
        <v>171</v>
      </c>
      <c r="C59" s="409">
        <f>VLOOKUP(A59,'[1]2020年工作表 (填表用) (2)'!$D$7:$F$1731,3,0)</f>
        <v>216</v>
      </c>
      <c r="D59" s="409">
        <f>VLOOKUP(A59,'[1]2020年工作表 (填表用) (2)'!$D$7:$H$1732,5,0)</f>
        <v>246</v>
      </c>
      <c r="E59" s="409">
        <f>VLOOKUP(A59,'[1]2020年工作表 (填表用) (2)'!$D$9:$J$1631,7,0)</f>
        <v>164</v>
      </c>
      <c r="F59" s="409"/>
      <c r="G59" s="409"/>
      <c r="H59" s="409">
        <f>VLOOKUP(A59,'[1]2020年工作表 (填表用) (2)'!$D$7:$L$1683,9,0)</f>
        <v>164</v>
      </c>
      <c r="I59" s="417" t="str">
        <f t="shared" si="1"/>
        <v/>
      </c>
    </row>
    <row r="60" ht="15" spans="1:9">
      <c r="A60" s="401">
        <v>2010550</v>
      </c>
      <c r="B60" s="408" t="s">
        <v>145</v>
      </c>
      <c r="C60" s="409">
        <f>VLOOKUP(A60,'[1]2020年工作表 (填表用) (2)'!$D$7:$F$1731,3,0)</f>
        <v>574</v>
      </c>
      <c r="D60" s="409">
        <f>VLOOKUP(A60,'[1]2020年工作表 (填表用) (2)'!$D$7:$H$1732,5,0)</f>
        <v>725</v>
      </c>
      <c r="E60" s="409">
        <f>VLOOKUP(A60,'[1]2020年工作表 (填表用) (2)'!$D$9:$J$1631,7,0)</f>
        <v>807</v>
      </c>
      <c r="F60" s="409"/>
      <c r="G60" s="409"/>
      <c r="H60" s="409">
        <f>VLOOKUP(A60,'[1]2020年工作表 (填表用) (2)'!$D$7:$L$1683,9,0)</f>
        <v>655</v>
      </c>
      <c r="I60" s="417" t="str">
        <f t="shared" si="1"/>
        <v/>
      </c>
    </row>
    <row r="61" ht="15" spans="1:9">
      <c r="A61" s="401">
        <v>2010599</v>
      </c>
      <c r="B61" s="408" t="s">
        <v>172</v>
      </c>
      <c r="C61" s="409">
        <f>VLOOKUP(A61,'[1]2020年工作表 (填表用) (2)'!$D$7:$F$1731,3,0)</f>
        <v>64</v>
      </c>
      <c r="D61" s="409">
        <f>VLOOKUP(A61,'[1]2020年工作表 (填表用) (2)'!$D$7:$H$1732,5,0)</f>
        <v>0</v>
      </c>
      <c r="E61" s="409">
        <f>VLOOKUP(A61,'[1]2020年工作表 (填表用) (2)'!$D$9:$J$1631,7,0)</f>
        <v>0</v>
      </c>
      <c r="F61" s="409"/>
      <c r="G61" s="409"/>
      <c r="H61" s="409">
        <f>VLOOKUP(A61,'[1]2020年工作表 (填表用) (2)'!$D$7:$L$1683,9,0)</f>
        <v>0</v>
      </c>
      <c r="I61" s="417" t="str">
        <f t="shared" si="1"/>
        <v/>
      </c>
    </row>
    <row r="62" ht="15" spans="1:11">
      <c r="A62" s="401">
        <v>20106</v>
      </c>
      <c r="B62" s="402" t="s">
        <v>173</v>
      </c>
      <c r="C62" s="406">
        <f>VLOOKUP(A62,'[1]2020年工作表 (填表用) (2)'!$D$7:$F$1731,3,0)</f>
        <v>2868</v>
      </c>
      <c r="D62" s="406">
        <f>VLOOKUP(A62,'[1]2020年工作表 (填表用) (2)'!$D$7:$H$1732,5,0)</f>
        <v>2918</v>
      </c>
      <c r="E62" s="406">
        <f>VLOOKUP(A62,'[1]2020年工作表 (填表用) (2)'!$D$9:$J$1631,7,0)</f>
        <v>5116</v>
      </c>
      <c r="F62" s="407"/>
      <c r="G62" s="407"/>
      <c r="H62" s="406">
        <f>VLOOKUP(A62,'[1]2020年工作表 (填表用) (2)'!$D$7:$L$1683,9,0)</f>
        <v>3485</v>
      </c>
      <c r="I62" s="419" t="str">
        <f t="shared" si="1"/>
        <v/>
      </c>
      <c r="J62" s="420"/>
      <c r="K62" s="420"/>
    </row>
    <row r="63" ht="15" spans="1:9">
      <c r="A63" s="401">
        <v>2010601</v>
      </c>
      <c r="B63" s="408" t="s">
        <v>135</v>
      </c>
      <c r="C63" s="409">
        <f>VLOOKUP(A63,'[1]2020年工作表 (填表用) (2)'!$D$7:$F$1731,3,0)</f>
        <v>1604</v>
      </c>
      <c r="D63" s="409">
        <f>VLOOKUP(A63,'[1]2020年工作表 (填表用) (2)'!$D$7:$H$1732,5,0)</f>
        <v>1612</v>
      </c>
      <c r="E63" s="409">
        <f>VLOOKUP(A63,'[1]2020年工作表 (填表用) (2)'!$D$9:$J$1631,7,0)</f>
        <v>2006</v>
      </c>
      <c r="F63" s="409"/>
      <c r="G63" s="409"/>
      <c r="H63" s="409">
        <f>VLOOKUP(A63,'[1]2020年工作表 (填表用) (2)'!$D$7:$L$1683,9,0)</f>
        <v>2006</v>
      </c>
      <c r="I63" s="417" t="str">
        <f t="shared" si="1"/>
        <v/>
      </c>
    </row>
    <row r="64" ht="15" spans="1:9">
      <c r="A64" s="401">
        <v>2010602</v>
      </c>
      <c r="B64" s="408" t="s">
        <v>136</v>
      </c>
      <c r="C64" s="409">
        <f>VLOOKUP(A64,'[1]2020年工作表 (填表用) (2)'!$D$7:$F$1731,3,0)</f>
        <v>473</v>
      </c>
      <c r="D64" s="409">
        <f>VLOOKUP(A64,'[1]2020年工作表 (填表用) (2)'!$D$7:$H$1732,5,0)</f>
        <v>436</v>
      </c>
      <c r="E64" s="409">
        <f>VLOOKUP(A64,'[1]2020年工作表 (填表用) (2)'!$D$9:$J$1631,7,0)</f>
        <v>724</v>
      </c>
      <c r="F64" s="409"/>
      <c r="G64" s="409"/>
      <c r="H64" s="409">
        <f>VLOOKUP(A64,'[1]2020年工作表 (填表用) (2)'!$D$7:$L$1683,9,0)</f>
        <v>385</v>
      </c>
      <c r="I64" s="417" t="str">
        <f t="shared" si="1"/>
        <v/>
      </c>
    </row>
    <row r="65" ht="15" spans="1:10">
      <c r="A65" s="401">
        <v>2010603</v>
      </c>
      <c r="B65" s="408" t="s">
        <v>137</v>
      </c>
      <c r="C65" s="409">
        <f>VLOOKUP(A65,'[1]2020年工作表 (填表用) (2)'!$D$7:$F$1731,3,0)</f>
        <v>0</v>
      </c>
      <c r="D65" s="409">
        <f>VLOOKUP(A65,'[1]2020年工作表 (填表用) (2)'!$D$7:$H$1732,5,0)</f>
        <v>0</v>
      </c>
      <c r="E65" s="409">
        <f>VLOOKUP(A65,'[1]2020年工作表 (填表用) (2)'!$D$9:$J$1631,7,0)</f>
        <v>0</v>
      </c>
      <c r="F65" s="409"/>
      <c r="G65" s="409"/>
      <c r="H65" s="409">
        <f>VLOOKUP(A65,'[1]2020年工作表 (填表用) (2)'!$D$7:$L$1683,9,0)</f>
        <v>0</v>
      </c>
      <c r="I65" s="417" t="str">
        <f t="shared" si="1"/>
        <v/>
      </c>
      <c r="J65" t="s">
        <v>138</v>
      </c>
    </row>
    <row r="66" ht="15" spans="1:10">
      <c r="A66" s="401">
        <v>2010604</v>
      </c>
      <c r="B66" s="408" t="s">
        <v>174</v>
      </c>
      <c r="C66" s="409">
        <f>VLOOKUP(A66,'[1]2020年工作表 (填表用) (2)'!$D$7:$F$1731,3,0)</f>
        <v>0</v>
      </c>
      <c r="D66" s="409">
        <f>VLOOKUP(A66,'[1]2020年工作表 (填表用) (2)'!$D$7:$H$1732,5,0)</f>
        <v>0</v>
      </c>
      <c r="E66" s="409">
        <f>VLOOKUP(A66,'[1]2020年工作表 (填表用) (2)'!$D$9:$J$1631,7,0)</f>
        <v>0</v>
      </c>
      <c r="F66" s="409"/>
      <c r="G66" s="409"/>
      <c r="H66" s="409">
        <f>VLOOKUP(A66,'[1]2020年工作表 (填表用) (2)'!$D$7:$L$1683,9,0)</f>
        <v>0</v>
      </c>
      <c r="I66" s="417" t="str">
        <f t="shared" si="1"/>
        <v/>
      </c>
      <c r="J66" t="s">
        <v>138</v>
      </c>
    </row>
    <row r="67" ht="15" spans="1:9">
      <c r="A67" s="401">
        <v>2010605</v>
      </c>
      <c r="B67" s="408" t="s">
        <v>175</v>
      </c>
      <c r="C67" s="409">
        <f>VLOOKUP(A67,'[1]2020年工作表 (填表用) (2)'!$D$7:$F$1731,3,0)</f>
        <v>0</v>
      </c>
      <c r="D67" s="409">
        <f>VLOOKUP(A67,'[1]2020年工作表 (填表用) (2)'!$D$7:$H$1732,5,0)</f>
        <v>0</v>
      </c>
      <c r="E67" s="409">
        <f>VLOOKUP(A67,'[1]2020年工作表 (填表用) (2)'!$D$9:$J$1631,7,0)</f>
        <v>0</v>
      </c>
      <c r="F67" s="409"/>
      <c r="G67" s="409"/>
      <c r="H67" s="409">
        <f>VLOOKUP(A67,'[1]2020年工作表 (填表用) (2)'!$D$7:$L$1683,9,0)</f>
        <v>0</v>
      </c>
      <c r="I67" s="417" t="str">
        <f t="shared" si="1"/>
        <v/>
      </c>
    </row>
    <row r="68" ht="15" spans="1:10">
      <c r="A68" s="401">
        <v>2010606</v>
      </c>
      <c r="B68" s="408" t="s">
        <v>176</v>
      </c>
      <c r="C68" s="409">
        <f>VLOOKUP(A68,'[1]2020年工作表 (填表用) (2)'!$D$7:$F$1731,3,0)</f>
        <v>0</v>
      </c>
      <c r="D68" s="409">
        <f>VLOOKUP(A68,'[1]2020年工作表 (填表用) (2)'!$D$7:$H$1732,5,0)</f>
        <v>0</v>
      </c>
      <c r="E68" s="409">
        <f>VLOOKUP(A68,'[1]2020年工作表 (填表用) (2)'!$D$9:$J$1631,7,0)</f>
        <v>0</v>
      </c>
      <c r="F68" s="409"/>
      <c r="G68" s="409"/>
      <c r="H68" s="409">
        <f>VLOOKUP(A68,'[1]2020年工作表 (填表用) (2)'!$D$7:$L$1683,9,0)</f>
        <v>0</v>
      </c>
      <c r="I68" s="417" t="str">
        <f t="shared" si="1"/>
        <v/>
      </c>
      <c r="J68" t="s">
        <v>138</v>
      </c>
    </row>
    <row r="69" ht="15" spans="1:9">
      <c r="A69" s="401">
        <v>2010607</v>
      </c>
      <c r="B69" s="408" t="s">
        <v>177</v>
      </c>
      <c r="C69" s="409">
        <f>VLOOKUP(A69,'[1]2020年工作表 (填表用) (2)'!$D$7:$F$1731,3,0)</f>
        <v>46</v>
      </c>
      <c r="D69" s="409">
        <f>VLOOKUP(A69,'[1]2020年工作表 (填表用) (2)'!$D$7:$H$1732,5,0)</f>
        <v>0</v>
      </c>
      <c r="E69" s="409">
        <f>VLOOKUP(A69,'[1]2020年工作表 (填表用) (2)'!$D$9:$J$1631,7,0)</f>
        <v>2</v>
      </c>
      <c r="F69" s="409"/>
      <c r="G69" s="409"/>
      <c r="H69" s="409">
        <f>VLOOKUP(A69,'[1]2020年工作表 (填表用) (2)'!$D$7:$L$1683,9,0)</f>
        <v>2</v>
      </c>
      <c r="I69" s="417" t="str">
        <f t="shared" si="1"/>
        <v/>
      </c>
    </row>
    <row r="70" ht="15" spans="1:10">
      <c r="A70" s="401">
        <v>2010608</v>
      </c>
      <c r="B70" s="408" t="s">
        <v>178</v>
      </c>
      <c r="C70" s="409">
        <f>VLOOKUP(A70,'[1]2020年工作表 (填表用) (2)'!$D$7:$F$1731,3,0)</f>
        <v>0</v>
      </c>
      <c r="D70" s="409">
        <f>VLOOKUP(A70,'[1]2020年工作表 (填表用) (2)'!$D$7:$H$1732,5,0)</f>
        <v>0</v>
      </c>
      <c r="E70" s="409">
        <f>VLOOKUP(A70,'[1]2020年工作表 (填表用) (2)'!$D$9:$J$1631,7,0)</f>
        <v>0</v>
      </c>
      <c r="F70" s="409"/>
      <c r="G70" s="409"/>
      <c r="H70" s="409">
        <f>VLOOKUP(A70,'[1]2020年工作表 (填表用) (2)'!$D$7:$L$1683,9,0)</f>
        <v>0</v>
      </c>
      <c r="I70" s="417" t="str">
        <f t="shared" ref="I70:I133" si="2">IF(ISERROR(H70/G70),"",H70/G70*100)</f>
        <v/>
      </c>
      <c r="J70" t="s">
        <v>138</v>
      </c>
    </row>
    <row r="71" ht="15" spans="1:9">
      <c r="A71" s="401">
        <v>2010650</v>
      </c>
      <c r="B71" s="408" t="s">
        <v>145</v>
      </c>
      <c r="C71" s="409">
        <f>VLOOKUP(A71,'[1]2020年工作表 (填表用) (2)'!$D$7:$F$1731,3,0)</f>
        <v>121</v>
      </c>
      <c r="D71" s="409">
        <f>VLOOKUP(A71,'[1]2020年工作表 (填表用) (2)'!$D$7:$H$1732,5,0)</f>
        <v>170</v>
      </c>
      <c r="E71" s="409">
        <f>VLOOKUP(A71,'[1]2020年工作表 (填表用) (2)'!$D$9:$J$1631,7,0)</f>
        <v>207</v>
      </c>
      <c r="F71" s="409"/>
      <c r="G71" s="409"/>
      <c r="H71" s="409">
        <f>VLOOKUP(A71,'[1]2020年工作表 (填表用) (2)'!$D$7:$L$1683,9,0)</f>
        <v>217</v>
      </c>
      <c r="I71" s="417" t="str">
        <f t="shared" si="2"/>
        <v/>
      </c>
    </row>
    <row r="72" ht="15" spans="1:9">
      <c r="A72" s="401">
        <v>2010699</v>
      </c>
      <c r="B72" s="408" t="s">
        <v>179</v>
      </c>
      <c r="C72" s="409">
        <f>VLOOKUP(A72,'[1]2020年工作表 (填表用) (2)'!$D$7:$F$1731,3,0)</f>
        <v>624</v>
      </c>
      <c r="D72" s="409">
        <f>VLOOKUP(A72,'[1]2020年工作表 (填表用) (2)'!$D$7:$H$1732,5,0)</f>
        <v>700</v>
      </c>
      <c r="E72" s="409">
        <f>VLOOKUP(A72,'[1]2020年工作表 (填表用) (2)'!$D$9:$J$1631,7,0)</f>
        <v>2177</v>
      </c>
      <c r="F72" s="409"/>
      <c r="G72" s="409"/>
      <c r="H72" s="409">
        <f>VLOOKUP(A72,'[1]2020年工作表 (填表用) (2)'!$D$7:$L$1683,9,0)</f>
        <v>875</v>
      </c>
      <c r="I72" s="417" t="str">
        <f t="shared" si="2"/>
        <v/>
      </c>
    </row>
    <row r="73" ht="15" spans="1:11">
      <c r="A73" s="401">
        <v>20107</v>
      </c>
      <c r="B73" s="402" t="s">
        <v>180</v>
      </c>
      <c r="C73" s="407">
        <f>VLOOKUP(A73,'[1]2020年工作表 (填表用) (2)'!$D$7:$F$1731,3,0)</f>
        <v>2400</v>
      </c>
      <c r="D73" s="407">
        <f>VLOOKUP(A73,'[1]2020年工作表 (填表用) (2)'!$D$7:$H$1732,5,0)</f>
        <v>2900</v>
      </c>
      <c r="E73" s="407">
        <f>VLOOKUP(A73,'[1]2020年工作表 (填表用) (2)'!$D$9:$J$1631,7,0)</f>
        <v>3300</v>
      </c>
      <c r="F73" s="407"/>
      <c r="G73" s="407"/>
      <c r="H73" s="407">
        <f>VLOOKUP(A73,'[1]2020年工作表 (填表用) (2)'!$D$7:$L$1683,9,0)</f>
        <v>3300</v>
      </c>
      <c r="I73" s="419" t="str">
        <f t="shared" si="2"/>
        <v/>
      </c>
      <c r="J73" s="420"/>
      <c r="K73" s="420"/>
    </row>
    <row r="74" ht="15" spans="1:10">
      <c r="A74" s="401">
        <v>2010701</v>
      </c>
      <c r="B74" s="408" t="s">
        <v>135</v>
      </c>
      <c r="C74" s="409">
        <f>VLOOKUP(A74,'[1]2020年工作表 (填表用) (2)'!$D$7:$F$1731,3,0)</f>
        <v>0</v>
      </c>
      <c r="D74" s="409">
        <f>VLOOKUP(A74,'[1]2020年工作表 (填表用) (2)'!$D$7:$H$1732,5,0)</f>
        <v>0</v>
      </c>
      <c r="E74" s="409">
        <f>VLOOKUP(A74,'[1]2020年工作表 (填表用) (2)'!$D$9:$J$1631,7,0)</f>
        <v>0</v>
      </c>
      <c r="F74" s="409"/>
      <c r="G74" s="409"/>
      <c r="H74" s="409">
        <f>VLOOKUP(A74,'[1]2020年工作表 (填表用) (2)'!$D$7:$L$1683,9,0)</f>
        <v>0</v>
      </c>
      <c r="I74" s="417" t="str">
        <f t="shared" si="2"/>
        <v/>
      </c>
      <c r="J74" t="s">
        <v>138</v>
      </c>
    </row>
    <row r="75" ht="15" spans="1:10">
      <c r="A75" s="401">
        <v>2010702</v>
      </c>
      <c r="B75" s="408" t="s">
        <v>136</v>
      </c>
      <c r="C75" s="409">
        <f>VLOOKUP(A75,'[1]2020年工作表 (填表用) (2)'!$D$7:$F$1731,3,0)</f>
        <v>0</v>
      </c>
      <c r="D75" s="409">
        <f>VLOOKUP(A75,'[1]2020年工作表 (填表用) (2)'!$D$7:$H$1732,5,0)</f>
        <v>0</v>
      </c>
      <c r="E75" s="409">
        <f>VLOOKUP(A75,'[1]2020年工作表 (填表用) (2)'!$D$9:$J$1631,7,0)</f>
        <v>0</v>
      </c>
      <c r="F75" s="409"/>
      <c r="G75" s="409"/>
      <c r="H75" s="409">
        <f>VLOOKUP(A75,'[1]2020年工作表 (填表用) (2)'!$D$7:$L$1683,9,0)</f>
        <v>0</v>
      </c>
      <c r="I75" s="417" t="str">
        <f t="shared" si="2"/>
        <v/>
      </c>
      <c r="J75" t="s">
        <v>138</v>
      </c>
    </row>
    <row r="76" ht="15" spans="1:10">
      <c r="A76" s="401">
        <v>2010703</v>
      </c>
      <c r="B76" s="408" t="s">
        <v>137</v>
      </c>
      <c r="C76" s="409">
        <f>VLOOKUP(A76,'[1]2020年工作表 (填表用) (2)'!$D$7:$F$1731,3,0)</f>
        <v>0</v>
      </c>
      <c r="D76" s="409">
        <f>VLOOKUP(A76,'[1]2020年工作表 (填表用) (2)'!$D$7:$H$1732,5,0)</f>
        <v>0</v>
      </c>
      <c r="E76" s="409">
        <f>VLOOKUP(A76,'[1]2020年工作表 (填表用) (2)'!$D$9:$J$1631,7,0)</f>
        <v>0</v>
      </c>
      <c r="F76" s="409"/>
      <c r="G76" s="409"/>
      <c r="H76" s="409">
        <f>VLOOKUP(A76,'[1]2020年工作表 (填表用) (2)'!$D$7:$L$1683,9,0)</f>
        <v>0</v>
      </c>
      <c r="I76" s="417" t="str">
        <f t="shared" si="2"/>
        <v/>
      </c>
      <c r="J76" t="s">
        <v>138</v>
      </c>
    </row>
    <row r="77" ht="15" spans="1:10">
      <c r="A77" s="401">
        <v>2010704</v>
      </c>
      <c r="B77" s="408" t="s">
        <v>181</v>
      </c>
      <c r="C77" s="409"/>
      <c r="D77" s="409"/>
      <c r="E77" s="409"/>
      <c r="F77" s="409"/>
      <c r="G77" s="409"/>
      <c r="H77" s="409"/>
      <c r="I77" s="417" t="str">
        <f t="shared" si="2"/>
        <v/>
      </c>
      <c r="J77" t="s">
        <v>138</v>
      </c>
    </row>
    <row r="78" ht="15" spans="1:10">
      <c r="A78" s="401">
        <v>2010705</v>
      </c>
      <c r="B78" s="408" t="s">
        <v>182</v>
      </c>
      <c r="C78" s="409"/>
      <c r="D78" s="409"/>
      <c r="E78" s="409"/>
      <c r="F78" s="409"/>
      <c r="G78" s="409"/>
      <c r="H78" s="409"/>
      <c r="I78" s="417" t="str">
        <f t="shared" si="2"/>
        <v/>
      </c>
      <c r="J78" t="s">
        <v>138</v>
      </c>
    </row>
    <row r="79" ht="15" spans="1:10">
      <c r="A79" s="401">
        <v>2010706</v>
      </c>
      <c r="B79" s="408" t="s">
        <v>183</v>
      </c>
      <c r="C79" s="409"/>
      <c r="D79" s="409"/>
      <c r="E79" s="409"/>
      <c r="F79" s="409"/>
      <c r="G79" s="409"/>
      <c r="H79" s="409"/>
      <c r="I79" s="417" t="str">
        <f t="shared" si="2"/>
        <v/>
      </c>
      <c r="J79" t="s">
        <v>138</v>
      </c>
    </row>
    <row r="80" ht="15" spans="1:10">
      <c r="A80" s="401">
        <v>2010707</v>
      </c>
      <c r="B80" s="408" t="s">
        <v>184</v>
      </c>
      <c r="C80" s="409"/>
      <c r="D80" s="409"/>
      <c r="E80" s="409"/>
      <c r="F80" s="409"/>
      <c r="G80" s="409"/>
      <c r="H80" s="409"/>
      <c r="I80" s="417" t="str">
        <f t="shared" si="2"/>
        <v/>
      </c>
      <c r="J80" t="s">
        <v>138</v>
      </c>
    </row>
    <row r="81" ht="15" spans="1:10">
      <c r="A81" s="401">
        <v>2010708</v>
      </c>
      <c r="B81" s="408" t="s">
        <v>185</v>
      </c>
      <c r="C81" s="409"/>
      <c r="D81" s="409"/>
      <c r="E81" s="409"/>
      <c r="F81" s="409"/>
      <c r="G81" s="409"/>
      <c r="H81" s="409"/>
      <c r="I81" s="417" t="str">
        <f t="shared" si="2"/>
        <v/>
      </c>
      <c r="J81" t="s">
        <v>138</v>
      </c>
    </row>
    <row r="82" ht="15" spans="1:10">
      <c r="A82" s="401">
        <v>2010709</v>
      </c>
      <c r="B82" s="408" t="s">
        <v>177</v>
      </c>
      <c r="C82" s="409"/>
      <c r="D82" s="409"/>
      <c r="E82" s="409"/>
      <c r="F82" s="409"/>
      <c r="G82" s="409"/>
      <c r="H82" s="409"/>
      <c r="I82" s="417" t="str">
        <f t="shared" si="2"/>
        <v/>
      </c>
      <c r="J82" t="s">
        <v>138</v>
      </c>
    </row>
    <row r="83" ht="15" spans="1:10">
      <c r="A83" s="401">
        <v>2010750</v>
      </c>
      <c r="B83" s="408" t="s">
        <v>145</v>
      </c>
      <c r="C83" s="409">
        <f>VLOOKUP(A83,'[1]2020年工作表 (填表用) (2)'!$D$7:$F$1731,3,0)</f>
        <v>0</v>
      </c>
      <c r="D83" s="409">
        <f>VLOOKUP(A83,'[1]2020年工作表 (填表用) (2)'!$D$7:$H$1732,5,0)</f>
        <v>0</v>
      </c>
      <c r="E83" s="409">
        <f>VLOOKUP(A83,'[1]2020年工作表 (填表用) (2)'!$D$9:$J$1631,7,0)</f>
        <v>0</v>
      </c>
      <c r="F83" s="409"/>
      <c r="G83" s="409"/>
      <c r="H83" s="409">
        <f>VLOOKUP(A83,'[1]2020年工作表 (填表用) (2)'!$D$7:$L$1683,9,0)</f>
        <v>0</v>
      </c>
      <c r="I83" s="417" t="str">
        <f t="shared" si="2"/>
        <v/>
      </c>
      <c r="J83" t="s">
        <v>138</v>
      </c>
    </row>
    <row r="84" ht="15" spans="1:9">
      <c r="A84" s="401">
        <v>2010799</v>
      </c>
      <c r="B84" s="408" t="s">
        <v>186</v>
      </c>
      <c r="C84" s="409">
        <f>VLOOKUP(A84,'[1]2020年工作表 (填表用) (2)'!$D$7:$F$1731,3,0)</f>
        <v>2400</v>
      </c>
      <c r="D84" s="409">
        <f>VLOOKUP(A84,'[1]2020年工作表 (填表用) (2)'!$D$7:$H$1732,5,0)</f>
        <v>2900</v>
      </c>
      <c r="E84" s="409">
        <f>VLOOKUP(A84,'[1]2020年工作表 (填表用) (2)'!$D$9:$J$1631,7,0)</f>
        <v>3300</v>
      </c>
      <c r="F84" s="409"/>
      <c r="G84" s="409"/>
      <c r="H84" s="409">
        <f>VLOOKUP(A84,'[1]2020年工作表 (填表用) (2)'!$D$7:$L$1683,9,0)</f>
        <v>3300</v>
      </c>
      <c r="I84" s="417" t="str">
        <f t="shared" si="2"/>
        <v/>
      </c>
    </row>
    <row r="85" ht="15" spans="1:11">
      <c r="A85" s="401">
        <v>20108</v>
      </c>
      <c r="B85" s="402" t="s">
        <v>187</v>
      </c>
      <c r="C85" s="407">
        <f>VLOOKUP(A85,'[1]2020年工作表 (填表用) (2)'!$D$7:$F$1731,3,0)</f>
        <v>461</v>
      </c>
      <c r="D85" s="407">
        <f>VLOOKUP(A85,'[1]2020年工作表 (填表用) (2)'!$D$7:$H$1732,5,0)</f>
        <v>603</v>
      </c>
      <c r="E85" s="407">
        <f>VLOOKUP(A85,'[1]2020年工作表 (填表用) (2)'!$D$9:$J$1631,7,0)</f>
        <v>500</v>
      </c>
      <c r="F85" s="407"/>
      <c r="G85" s="407"/>
      <c r="H85" s="407">
        <f>VLOOKUP(A85,'[1]2020年工作表 (填表用) (2)'!$D$7:$L$1683,9,0)</f>
        <v>165</v>
      </c>
      <c r="I85" s="419" t="str">
        <f t="shared" si="2"/>
        <v/>
      </c>
      <c r="J85" s="420"/>
      <c r="K85" s="420"/>
    </row>
    <row r="86" ht="15" spans="1:10">
      <c r="A86" s="401">
        <v>2010801</v>
      </c>
      <c r="B86" s="408" t="s">
        <v>135</v>
      </c>
      <c r="C86" s="409">
        <f>VLOOKUP(A86,'[1]2020年工作表 (填表用) (2)'!$D$7:$F$1731,3,0)</f>
        <v>0</v>
      </c>
      <c r="D86" s="409">
        <f>VLOOKUP(A86,'[1]2020年工作表 (填表用) (2)'!$D$7:$H$1732,5,0)</f>
        <v>0</v>
      </c>
      <c r="E86" s="409">
        <f>VLOOKUP(A86,'[1]2020年工作表 (填表用) (2)'!$D$9:$J$1631,7,0)</f>
        <v>0</v>
      </c>
      <c r="F86" s="409"/>
      <c r="G86" s="409"/>
      <c r="H86" s="409">
        <f>VLOOKUP(A86,'[1]2020年工作表 (填表用) (2)'!$D$7:$L$1683,9,0)</f>
        <v>0</v>
      </c>
      <c r="I86" s="417" t="str">
        <f t="shared" si="2"/>
        <v/>
      </c>
      <c r="J86" t="s">
        <v>138</v>
      </c>
    </row>
    <row r="87" ht="15" spans="1:9">
      <c r="A87" s="401">
        <v>2010802</v>
      </c>
      <c r="B87" s="408" t="s">
        <v>136</v>
      </c>
      <c r="C87" s="409">
        <f>VLOOKUP(A87,'[1]2020年工作表 (填表用) (2)'!$D$7:$F$1731,3,0)</f>
        <v>48</v>
      </c>
      <c r="D87" s="409">
        <f>VLOOKUP(A87,'[1]2020年工作表 (填表用) (2)'!$D$7:$H$1732,5,0)</f>
        <v>103</v>
      </c>
      <c r="E87" s="409">
        <f>VLOOKUP(A87,'[1]2020年工作表 (填表用) (2)'!$D$9:$J$1631,7,0)</f>
        <v>500</v>
      </c>
      <c r="F87" s="409"/>
      <c r="G87" s="409"/>
      <c r="H87" s="409">
        <f>VLOOKUP(A87,'[1]2020年工作表 (填表用) (2)'!$D$7:$L$1683,9,0)</f>
        <v>165</v>
      </c>
      <c r="I87" s="417" t="str">
        <f t="shared" si="2"/>
        <v/>
      </c>
    </row>
    <row r="88" ht="15" spans="1:10">
      <c r="A88" s="401">
        <v>2010803</v>
      </c>
      <c r="B88" s="408" t="s">
        <v>137</v>
      </c>
      <c r="C88" s="409">
        <f>VLOOKUP(A88,'[1]2020年工作表 (填表用) (2)'!$D$7:$F$1731,3,0)</f>
        <v>0</v>
      </c>
      <c r="D88" s="409">
        <f>VLOOKUP(A88,'[1]2020年工作表 (填表用) (2)'!$D$7:$H$1732,5,0)</f>
        <v>0</v>
      </c>
      <c r="E88" s="409">
        <f>VLOOKUP(A88,'[1]2020年工作表 (填表用) (2)'!$D$9:$J$1631,7,0)</f>
        <v>0</v>
      </c>
      <c r="F88" s="409"/>
      <c r="G88" s="409"/>
      <c r="H88" s="409">
        <f>VLOOKUP(A88,'[1]2020年工作表 (填表用) (2)'!$D$7:$L$1683,9,0)</f>
        <v>0</v>
      </c>
      <c r="I88" s="417" t="str">
        <f t="shared" si="2"/>
        <v/>
      </c>
      <c r="J88" t="s">
        <v>138</v>
      </c>
    </row>
    <row r="89" ht="15" spans="1:9">
      <c r="A89" s="401">
        <v>2010804</v>
      </c>
      <c r="B89" s="408" t="s">
        <v>188</v>
      </c>
      <c r="C89" s="409">
        <f>VLOOKUP(A89,'[1]2020年工作表 (填表用) (2)'!$D$7:$F$1731,3,0)</f>
        <v>413</v>
      </c>
      <c r="D89" s="409">
        <f>VLOOKUP(A89,'[1]2020年工作表 (填表用) (2)'!$D$7:$H$1732,5,0)</f>
        <v>500</v>
      </c>
      <c r="E89" s="409">
        <f>VLOOKUP(A89,'[1]2020年工作表 (填表用) (2)'!$D$9:$J$1631,7,0)</f>
        <v>0</v>
      </c>
      <c r="F89" s="409"/>
      <c r="G89" s="409"/>
      <c r="H89" s="409">
        <f>VLOOKUP(A89,'[1]2020年工作表 (填表用) (2)'!$D$7:$L$1683,9,0)</f>
        <v>0</v>
      </c>
      <c r="I89" s="417" t="str">
        <f t="shared" si="2"/>
        <v/>
      </c>
    </row>
    <row r="90" ht="15" spans="1:10">
      <c r="A90" s="401">
        <v>2010805</v>
      </c>
      <c r="B90" s="408" t="s">
        <v>189</v>
      </c>
      <c r="C90" s="409">
        <f>VLOOKUP(A90,'[1]2020年工作表 (填表用) (2)'!$D$7:$F$1731,3,0)</f>
        <v>0</v>
      </c>
      <c r="D90" s="409">
        <f>VLOOKUP(A90,'[1]2020年工作表 (填表用) (2)'!$D$7:$H$1732,5,0)</f>
        <v>0</v>
      </c>
      <c r="E90" s="409">
        <f>VLOOKUP(A90,'[1]2020年工作表 (填表用) (2)'!$D$9:$J$1631,7,0)</f>
        <v>0</v>
      </c>
      <c r="F90" s="409"/>
      <c r="G90" s="409"/>
      <c r="H90" s="409">
        <f>VLOOKUP(A90,'[1]2020年工作表 (填表用) (2)'!$D$7:$L$1683,9,0)</f>
        <v>0</v>
      </c>
      <c r="I90" s="417" t="str">
        <f t="shared" si="2"/>
        <v/>
      </c>
      <c r="J90" t="s">
        <v>138</v>
      </c>
    </row>
    <row r="91" ht="15" spans="1:10">
      <c r="A91" s="401">
        <v>2010806</v>
      </c>
      <c r="B91" s="408" t="s">
        <v>177</v>
      </c>
      <c r="C91" s="409">
        <f>VLOOKUP(A91,'[1]2020年工作表 (填表用) (2)'!$D$7:$F$1731,3,0)</f>
        <v>0</v>
      </c>
      <c r="D91" s="409">
        <f>VLOOKUP(A91,'[1]2020年工作表 (填表用) (2)'!$D$7:$H$1732,5,0)</f>
        <v>0</v>
      </c>
      <c r="E91" s="409">
        <f>VLOOKUP(A91,'[1]2020年工作表 (填表用) (2)'!$D$9:$J$1631,7,0)</f>
        <v>0</v>
      </c>
      <c r="F91" s="409"/>
      <c r="G91" s="409"/>
      <c r="H91" s="409">
        <f>VLOOKUP(A91,'[1]2020年工作表 (填表用) (2)'!$D$7:$L$1683,9,0)</f>
        <v>0</v>
      </c>
      <c r="I91" s="417" t="str">
        <f t="shared" si="2"/>
        <v/>
      </c>
      <c r="J91" t="s">
        <v>138</v>
      </c>
    </row>
    <row r="92" ht="15" spans="1:10">
      <c r="A92" s="401">
        <v>2010850</v>
      </c>
      <c r="B92" s="408" t="s">
        <v>145</v>
      </c>
      <c r="C92" s="409">
        <f>VLOOKUP(A92,'[1]2020年工作表 (填表用) (2)'!$D$7:$F$1731,3,0)</f>
        <v>0</v>
      </c>
      <c r="D92" s="409">
        <f>VLOOKUP(A92,'[1]2020年工作表 (填表用) (2)'!$D$7:$H$1732,5,0)</f>
        <v>0</v>
      </c>
      <c r="E92" s="409">
        <f>VLOOKUP(A92,'[1]2020年工作表 (填表用) (2)'!$D$9:$J$1631,7,0)</f>
        <v>0</v>
      </c>
      <c r="F92" s="409"/>
      <c r="G92" s="409"/>
      <c r="H92" s="409">
        <f>VLOOKUP(A92,'[1]2020年工作表 (填表用) (2)'!$D$7:$L$1683,9,0)</f>
        <v>0</v>
      </c>
      <c r="I92" s="417" t="str">
        <f t="shared" si="2"/>
        <v/>
      </c>
      <c r="J92" t="s">
        <v>138</v>
      </c>
    </row>
    <row r="93" ht="15" spans="1:10">
      <c r="A93" s="401">
        <v>2010899</v>
      </c>
      <c r="B93" s="408" t="s">
        <v>190</v>
      </c>
      <c r="C93" s="409">
        <f>VLOOKUP(A93,'[1]2020年工作表 (填表用) (2)'!$D$7:$F$1731,3,0)</f>
        <v>0</v>
      </c>
      <c r="D93" s="409">
        <f>VLOOKUP(A93,'[1]2020年工作表 (填表用) (2)'!$D$7:$H$1732,5,0)</f>
        <v>0</v>
      </c>
      <c r="E93" s="409">
        <f>VLOOKUP(A93,'[1]2020年工作表 (填表用) (2)'!$D$9:$J$1631,7,0)</f>
        <v>0</v>
      </c>
      <c r="F93" s="409"/>
      <c r="G93" s="409"/>
      <c r="H93" s="409">
        <f>VLOOKUP(A93,'[1]2020年工作表 (填表用) (2)'!$D$7:$L$1683,9,0)</f>
        <v>0</v>
      </c>
      <c r="I93" s="417" t="str">
        <f t="shared" si="2"/>
        <v/>
      </c>
      <c r="J93" t="s">
        <v>138</v>
      </c>
    </row>
    <row r="94" ht="15" spans="1:11">
      <c r="A94" s="401">
        <v>20109</v>
      </c>
      <c r="B94" s="402" t="s">
        <v>191</v>
      </c>
      <c r="C94" s="407">
        <f>VLOOKUP(A94,'[1]2020年工作表 (填表用) (2)'!$D$7:$F$1731,3,0)</f>
        <v>0</v>
      </c>
      <c r="D94" s="407">
        <f>VLOOKUP(A94,'[1]2020年工作表 (填表用) (2)'!$D$7:$H$1732,5,0)</f>
        <v>0</v>
      </c>
      <c r="E94" s="407">
        <f>VLOOKUP(A94,'[1]2020年工作表 (填表用) (2)'!$D$9:$J$1631,7,0)</f>
        <v>0</v>
      </c>
      <c r="F94" s="407"/>
      <c r="G94" s="407"/>
      <c r="H94" s="407">
        <f>VLOOKUP(A94,'[1]2020年工作表 (填表用) (2)'!$D$7:$L$1683,9,0)</f>
        <v>0</v>
      </c>
      <c r="I94" s="419" t="str">
        <f t="shared" si="2"/>
        <v/>
      </c>
      <c r="J94" s="420" t="s">
        <v>138</v>
      </c>
      <c r="K94" s="420"/>
    </row>
    <row r="95" ht="15" spans="1:10">
      <c r="A95" s="401">
        <v>2010901</v>
      </c>
      <c r="B95" s="408" t="s">
        <v>135</v>
      </c>
      <c r="C95" s="409">
        <f>VLOOKUP(A95,'[1]2020年工作表 (填表用) (2)'!$D$7:$F$1731,3,0)</f>
        <v>0</v>
      </c>
      <c r="D95" s="409">
        <f>VLOOKUP(A95,'[1]2020年工作表 (填表用) (2)'!$D$7:$H$1732,5,0)</f>
        <v>0</v>
      </c>
      <c r="E95" s="409">
        <f>VLOOKUP(A95,'[1]2020年工作表 (填表用) (2)'!$D$9:$J$1631,7,0)</f>
        <v>0</v>
      </c>
      <c r="F95" s="409"/>
      <c r="G95" s="409"/>
      <c r="H95" s="409">
        <f>VLOOKUP(A95,'[1]2020年工作表 (填表用) (2)'!$D$7:$L$1683,9,0)</f>
        <v>0</v>
      </c>
      <c r="I95" s="417" t="str">
        <f t="shared" si="2"/>
        <v/>
      </c>
      <c r="J95" t="s">
        <v>138</v>
      </c>
    </row>
    <row r="96" ht="15" spans="1:10">
      <c r="A96" s="401">
        <v>2010902</v>
      </c>
      <c r="B96" s="408" t="s">
        <v>136</v>
      </c>
      <c r="C96" s="409">
        <f>VLOOKUP(A96,'[1]2020年工作表 (填表用) (2)'!$D$7:$F$1731,3,0)</f>
        <v>0</v>
      </c>
      <c r="D96" s="409">
        <f>VLOOKUP(A96,'[1]2020年工作表 (填表用) (2)'!$D$7:$H$1732,5,0)</f>
        <v>0</v>
      </c>
      <c r="E96" s="409">
        <f>VLOOKUP(A96,'[1]2020年工作表 (填表用) (2)'!$D$9:$J$1631,7,0)</f>
        <v>0</v>
      </c>
      <c r="F96" s="409"/>
      <c r="G96" s="409"/>
      <c r="H96" s="409">
        <f>VLOOKUP(A96,'[1]2020年工作表 (填表用) (2)'!$D$7:$L$1683,9,0)</f>
        <v>0</v>
      </c>
      <c r="I96" s="417" t="str">
        <f t="shared" si="2"/>
        <v/>
      </c>
      <c r="J96" t="s">
        <v>138</v>
      </c>
    </row>
    <row r="97" ht="15" spans="1:10">
      <c r="A97" s="401">
        <v>2010903</v>
      </c>
      <c r="B97" s="408" t="s">
        <v>137</v>
      </c>
      <c r="C97" s="409">
        <f>VLOOKUP(A97,'[1]2020年工作表 (填表用) (2)'!$D$7:$F$1731,3,0)</f>
        <v>0</v>
      </c>
      <c r="D97" s="409">
        <f>VLOOKUP(A97,'[1]2020年工作表 (填表用) (2)'!$D$7:$H$1732,5,0)</f>
        <v>0</v>
      </c>
      <c r="E97" s="409">
        <f>VLOOKUP(A97,'[1]2020年工作表 (填表用) (2)'!$D$9:$J$1631,7,0)</f>
        <v>0</v>
      </c>
      <c r="F97" s="409"/>
      <c r="G97" s="409"/>
      <c r="H97" s="409">
        <f>VLOOKUP(A97,'[1]2020年工作表 (填表用) (2)'!$D$7:$L$1683,9,0)</f>
        <v>0</v>
      </c>
      <c r="I97" s="417" t="str">
        <f t="shared" si="2"/>
        <v/>
      </c>
      <c r="J97" t="s">
        <v>138</v>
      </c>
    </row>
    <row r="98" ht="15" spans="1:10">
      <c r="A98" s="401">
        <v>2010905</v>
      </c>
      <c r="B98" s="408" t="s">
        <v>192</v>
      </c>
      <c r="C98" s="409">
        <f>VLOOKUP(A98,'[1]2020年工作表 (填表用) (2)'!$D$7:$F$1731,3,0)</f>
        <v>0</v>
      </c>
      <c r="D98" s="409">
        <f>VLOOKUP(A98,'[1]2020年工作表 (填表用) (2)'!$D$7:$H$1732,5,0)</f>
        <v>0</v>
      </c>
      <c r="E98" s="409">
        <f>VLOOKUP(A98,'[1]2020年工作表 (填表用) (2)'!$D$9:$J$1631,7,0)</f>
        <v>0</v>
      </c>
      <c r="F98" s="409"/>
      <c r="G98" s="409"/>
      <c r="H98" s="409">
        <f>VLOOKUP(A98,'[1]2020年工作表 (填表用) (2)'!$D$7:$L$1683,9,0)</f>
        <v>0</v>
      </c>
      <c r="I98" s="417" t="str">
        <f t="shared" si="2"/>
        <v/>
      </c>
      <c r="J98" t="s">
        <v>138</v>
      </c>
    </row>
    <row r="99" ht="15" spans="1:10">
      <c r="A99" s="401">
        <v>2010907</v>
      </c>
      <c r="B99" s="408" t="s">
        <v>193</v>
      </c>
      <c r="C99" s="409">
        <f>VLOOKUP(A99,'[1]2020年工作表 (填表用) (2)'!$D$7:$F$1731,3,0)</f>
        <v>0</v>
      </c>
      <c r="D99" s="409">
        <f>VLOOKUP(A99,'[1]2020年工作表 (填表用) (2)'!$D$7:$H$1732,5,0)</f>
        <v>0</v>
      </c>
      <c r="E99" s="409">
        <f>VLOOKUP(A99,'[1]2020年工作表 (填表用) (2)'!$D$9:$J$1631,7,0)</f>
        <v>0</v>
      </c>
      <c r="F99" s="409"/>
      <c r="G99" s="409"/>
      <c r="H99" s="409">
        <f>VLOOKUP(A99,'[1]2020年工作表 (填表用) (2)'!$D$7:$L$1683,9,0)</f>
        <v>0</v>
      </c>
      <c r="I99" s="417" t="str">
        <f t="shared" si="2"/>
        <v/>
      </c>
      <c r="J99" t="s">
        <v>138</v>
      </c>
    </row>
    <row r="100" ht="15" spans="1:10">
      <c r="A100" s="401">
        <v>2010908</v>
      </c>
      <c r="B100" s="408" t="s">
        <v>177</v>
      </c>
      <c r="C100" s="409">
        <f>VLOOKUP(A100,'[1]2020年工作表 (填表用) (2)'!$D$7:$F$1731,3,0)</f>
        <v>0</v>
      </c>
      <c r="D100" s="409">
        <f>VLOOKUP(A100,'[1]2020年工作表 (填表用) (2)'!$D$7:$H$1732,5,0)</f>
        <v>0</v>
      </c>
      <c r="E100" s="409">
        <f>VLOOKUP(A100,'[1]2020年工作表 (填表用) (2)'!$D$9:$J$1631,7,0)</f>
        <v>0</v>
      </c>
      <c r="F100" s="409"/>
      <c r="G100" s="409"/>
      <c r="H100" s="409">
        <f>VLOOKUP(A100,'[1]2020年工作表 (填表用) (2)'!$D$7:$L$1683,9,0)</f>
        <v>0</v>
      </c>
      <c r="I100" s="417" t="str">
        <f t="shared" si="2"/>
        <v/>
      </c>
      <c r="J100" t="s">
        <v>138</v>
      </c>
    </row>
    <row r="101" ht="15" spans="1:10">
      <c r="A101" s="401">
        <v>2010909</v>
      </c>
      <c r="B101" s="408" t="s">
        <v>194</v>
      </c>
      <c r="C101" s="409">
        <f>VLOOKUP(A101,'[1]2020年工作表 (填表用) (2)'!$D$7:$F$1731,3,0)</f>
        <v>0</v>
      </c>
      <c r="D101" s="409">
        <f>VLOOKUP(A101,'[1]2020年工作表 (填表用) (2)'!$D$7:$H$1732,5,0)</f>
        <v>0</v>
      </c>
      <c r="E101" s="409">
        <f>VLOOKUP(A101,'[1]2020年工作表 (填表用) (2)'!$D$9:$J$1631,7,0)</f>
        <v>0</v>
      </c>
      <c r="F101" s="409"/>
      <c r="G101" s="409"/>
      <c r="H101" s="409">
        <f>VLOOKUP(A101,'[1]2020年工作表 (填表用) (2)'!$D$7:$L$1683,9,0)</f>
        <v>0</v>
      </c>
      <c r="I101" s="417" t="str">
        <f t="shared" si="2"/>
        <v/>
      </c>
      <c r="J101" t="s">
        <v>138</v>
      </c>
    </row>
    <row r="102" ht="15" spans="1:10">
      <c r="A102" s="401">
        <v>2010910</v>
      </c>
      <c r="B102" s="408" t="s">
        <v>195</v>
      </c>
      <c r="C102" s="409">
        <f>VLOOKUP(A102,'[1]2020年工作表 (填表用) (2)'!$D$7:$F$1731,3,0)</f>
        <v>0</v>
      </c>
      <c r="D102" s="409">
        <f>VLOOKUP(A102,'[1]2020年工作表 (填表用) (2)'!$D$7:$H$1732,5,0)</f>
        <v>0</v>
      </c>
      <c r="E102" s="409">
        <f>VLOOKUP(A102,'[1]2020年工作表 (填表用) (2)'!$D$9:$J$1631,7,0)</f>
        <v>0</v>
      </c>
      <c r="F102" s="409"/>
      <c r="G102" s="409"/>
      <c r="H102" s="409">
        <f>VLOOKUP(A102,'[1]2020年工作表 (填表用) (2)'!$D$7:$L$1683,9,0)</f>
        <v>0</v>
      </c>
      <c r="I102" s="417" t="str">
        <f t="shared" si="2"/>
        <v/>
      </c>
      <c r="J102" t="s">
        <v>138</v>
      </c>
    </row>
    <row r="103" ht="15" spans="1:10">
      <c r="A103" s="401">
        <v>2010911</v>
      </c>
      <c r="B103" s="408" t="s">
        <v>196</v>
      </c>
      <c r="C103" s="409">
        <f>VLOOKUP(A103,'[1]2020年工作表 (填表用) (2)'!$D$7:$F$1731,3,0)</f>
        <v>0</v>
      </c>
      <c r="D103" s="409">
        <f>VLOOKUP(A103,'[1]2020年工作表 (填表用) (2)'!$D$7:$H$1732,5,0)</f>
        <v>0</v>
      </c>
      <c r="E103" s="409">
        <f>VLOOKUP(A103,'[1]2020年工作表 (填表用) (2)'!$D$9:$J$1631,7,0)</f>
        <v>0</v>
      </c>
      <c r="F103" s="409"/>
      <c r="G103" s="409"/>
      <c r="H103" s="409">
        <f>VLOOKUP(A103,'[1]2020年工作表 (填表用) (2)'!$D$7:$L$1683,9,0)</f>
        <v>0</v>
      </c>
      <c r="I103" s="417" t="str">
        <f t="shared" si="2"/>
        <v/>
      </c>
      <c r="J103" t="s">
        <v>138</v>
      </c>
    </row>
    <row r="104" ht="15" spans="1:10">
      <c r="A104" s="401">
        <v>2010912</v>
      </c>
      <c r="B104" s="408" t="s">
        <v>197</v>
      </c>
      <c r="C104" s="409">
        <f>VLOOKUP(A104,'[1]2020年工作表 (填表用) (2)'!$D$7:$F$1731,3,0)</f>
        <v>0</v>
      </c>
      <c r="D104" s="409">
        <f>VLOOKUP(A104,'[1]2020年工作表 (填表用) (2)'!$D$7:$H$1732,5,0)</f>
        <v>0</v>
      </c>
      <c r="E104" s="409">
        <f>VLOOKUP(A104,'[1]2020年工作表 (填表用) (2)'!$D$9:$J$1631,7,0)</f>
        <v>0</v>
      </c>
      <c r="F104" s="409"/>
      <c r="G104" s="409"/>
      <c r="H104" s="409">
        <f>VLOOKUP(A104,'[1]2020年工作表 (填表用) (2)'!$D$7:$L$1683,9,0)</f>
        <v>0</v>
      </c>
      <c r="I104" s="417" t="str">
        <f t="shared" si="2"/>
        <v/>
      </c>
      <c r="J104" t="s">
        <v>138</v>
      </c>
    </row>
    <row r="105" ht="15" spans="1:10">
      <c r="A105" s="401">
        <v>2010950</v>
      </c>
      <c r="B105" s="408" t="s">
        <v>145</v>
      </c>
      <c r="C105" s="409">
        <f>VLOOKUP(A105,'[1]2020年工作表 (填表用) (2)'!$D$7:$F$1731,3,0)</f>
        <v>0</v>
      </c>
      <c r="D105" s="409">
        <f>VLOOKUP(A105,'[1]2020年工作表 (填表用) (2)'!$D$7:$H$1732,5,0)</f>
        <v>0</v>
      </c>
      <c r="E105" s="409">
        <f>VLOOKUP(A105,'[1]2020年工作表 (填表用) (2)'!$D$9:$J$1631,7,0)</f>
        <v>0</v>
      </c>
      <c r="F105" s="409"/>
      <c r="G105" s="409"/>
      <c r="H105" s="409">
        <f>VLOOKUP(A105,'[1]2020年工作表 (填表用) (2)'!$D$7:$L$1683,9,0)</f>
        <v>0</v>
      </c>
      <c r="I105" s="417" t="str">
        <f t="shared" si="2"/>
        <v/>
      </c>
      <c r="J105" t="s">
        <v>138</v>
      </c>
    </row>
    <row r="106" ht="15" spans="1:10">
      <c r="A106" s="401">
        <v>2010999</v>
      </c>
      <c r="B106" s="408" t="s">
        <v>198</v>
      </c>
      <c r="C106" s="409">
        <f>VLOOKUP(A106,'[1]2020年工作表 (填表用) (2)'!$D$7:$F$1731,3,0)</f>
        <v>0</v>
      </c>
      <c r="D106" s="409">
        <f>VLOOKUP(A106,'[1]2020年工作表 (填表用) (2)'!$D$7:$H$1732,5,0)</f>
        <v>0</v>
      </c>
      <c r="E106" s="409">
        <f>VLOOKUP(A106,'[1]2020年工作表 (填表用) (2)'!$D$9:$J$1631,7,0)</f>
        <v>0</v>
      </c>
      <c r="F106" s="409"/>
      <c r="G106" s="409"/>
      <c r="H106" s="409">
        <f>VLOOKUP(A106,'[1]2020年工作表 (填表用) (2)'!$D$7:$L$1683,9,0)</f>
        <v>0</v>
      </c>
      <c r="I106" s="417" t="str">
        <f t="shared" si="2"/>
        <v/>
      </c>
      <c r="J106" t="s">
        <v>138</v>
      </c>
    </row>
    <row r="107" ht="15" spans="1:11">
      <c r="A107" s="401">
        <v>20110</v>
      </c>
      <c r="B107" s="402" t="s">
        <v>199</v>
      </c>
      <c r="C107" s="407"/>
      <c r="D107" s="407"/>
      <c r="E107" s="407"/>
      <c r="F107" s="407"/>
      <c r="G107" s="407"/>
      <c r="H107" s="407"/>
      <c r="I107" s="419" t="str">
        <f t="shared" si="2"/>
        <v/>
      </c>
      <c r="J107" s="420" t="s">
        <v>138</v>
      </c>
      <c r="K107" s="420"/>
    </row>
    <row r="108" ht="15" spans="1:10">
      <c r="A108" s="401">
        <v>2011001</v>
      </c>
      <c r="B108" s="408" t="s">
        <v>135</v>
      </c>
      <c r="C108" s="409"/>
      <c r="D108" s="409"/>
      <c r="E108" s="409"/>
      <c r="F108" s="409"/>
      <c r="G108" s="409"/>
      <c r="H108" s="409"/>
      <c r="I108" s="417" t="str">
        <f t="shared" si="2"/>
        <v/>
      </c>
      <c r="J108" t="s">
        <v>138</v>
      </c>
    </row>
    <row r="109" ht="15" spans="1:10">
      <c r="A109" s="401">
        <v>2011002</v>
      </c>
      <c r="B109" s="408" t="s">
        <v>136</v>
      </c>
      <c r="C109" s="409"/>
      <c r="D109" s="409"/>
      <c r="E109" s="409"/>
      <c r="F109" s="409"/>
      <c r="G109" s="409"/>
      <c r="H109" s="409"/>
      <c r="I109" s="417" t="str">
        <f t="shared" si="2"/>
        <v/>
      </c>
      <c r="J109" t="s">
        <v>138</v>
      </c>
    </row>
    <row r="110" ht="15" spans="1:10">
      <c r="A110" s="401">
        <v>2011003</v>
      </c>
      <c r="B110" s="408" t="s">
        <v>137</v>
      </c>
      <c r="C110" s="409"/>
      <c r="D110" s="409"/>
      <c r="E110" s="409"/>
      <c r="F110" s="409"/>
      <c r="G110" s="409"/>
      <c r="H110" s="409"/>
      <c r="I110" s="417" t="str">
        <f t="shared" si="2"/>
        <v/>
      </c>
      <c r="J110" t="s">
        <v>138</v>
      </c>
    </row>
    <row r="111" ht="15" spans="1:10">
      <c r="A111" s="401">
        <v>2011004</v>
      </c>
      <c r="B111" s="408" t="s">
        <v>200</v>
      </c>
      <c r="C111" s="409"/>
      <c r="D111" s="409"/>
      <c r="E111" s="409"/>
      <c r="F111" s="409"/>
      <c r="G111" s="409"/>
      <c r="H111" s="409"/>
      <c r="I111" s="417" t="str">
        <f t="shared" si="2"/>
        <v/>
      </c>
      <c r="J111" t="s">
        <v>138</v>
      </c>
    </row>
    <row r="112" ht="15" spans="1:10">
      <c r="A112" s="401">
        <v>2011005</v>
      </c>
      <c r="B112" s="408" t="s">
        <v>201</v>
      </c>
      <c r="C112" s="409"/>
      <c r="D112" s="409"/>
      <c r="E112" s="409"/>
      <c r="F112" s="409"/>
      <c r="G112" s="409"/>
      <c r="H112" s="409"/>
      <c r="I112" s="417" t="str">
        <f t="shared" si="2"/>
        <v/>
      </c>
      <c r="J112" t="s">
        <v>138</v>
      </c>
    </row>
    <row r="113" ht="15" spans="1:10">
      <c r="A113" s="401">
        <v>2011007</v>
      </c>
      <c r="B113" s="408" t="s">
        <v>202</v>
      </c>
      <c r="C113" s="409"/>
      <c r="D113" s="409"/>
      <c r="E113" s="409"/>
      <c r="F113" s="409"/>
      <c r="G113" s="409"/>
      <c r="H113" s="409"/>
      <c r="I113" s="417" t="str">
        <f t="shared" si="2"/>
        <v/>
      </c>
      <c r="J113" t="s">
        <v>138</v>
      </c>
    </row>
    <row r="114" ht="15" spans="1:9">
      <c r="A114" s="401">
        <v>2011008</v>
      </c>
      <c r="B114" s="408" t="s">
        <v>203</v>
      </c>
      <c r="C114" s="409"/>
      <c r="D114" s="409"/>
      <c r="E114" s="409"/>
      <c r="F114" s="409"/>
      <c r="G114" s="409"/>
      <c r="H114" s="409"/>
      <c r="I114" s="417" t="str">
        <f t="shared" si="2"/>
        <v/>
      </c>
    </row>
    <row r="115" ht="15" spans="1:10">
      <c r="A115" s="401">
        <v>2011050</v>
      </c>
      <c r="B115" s="408" t="s">
        <v>145</v>
      </c>
      <c r="C115" s="409"/>
      <c r="D115" s="409"/>
      <c r="E115" s="409"/>
      <c r="F115" s="409"/>
      <c r="G115" s="409"/>
      <c r="H115" s="409"/>
      <c r="I115" s="417" t="str">
        <f t="shared" si="2"/>
        <v/>
      </c>
      <c r="J115" t="s">
        <v>138</v>
      </c>
    </row>
    <row r="116" ht="15" spans="1:10">
      <c r="A116" s="401">
        <v>2011099</v>
      </c>
      <c r="B116" s="408" t="s">
        <v>204</v>
      </c>
      <c r="C116" s="409"/>
      <c r="D116" s="409"/>
      <c r="E116" s="409"/>
      <c r="F116" s="409"/>
      <c r="G116" s="409"/>
      <c r="H116" s="409"/>
      <c r="I116" s="417" t="str">
        <f t="shared" si="2"/>
        <v/>
      </c>
      <c r="J116" t="s">
        <v>138</v>
      </c>
    </row>
    <row r="117" ht="15" spans="1:11">
      <c r="A117" s="401">
        <v>20111</v>
      </c>
      <c r="B117" s="402" t="s">
        <v>205</v>
      </c>
      <c r="C117" s="407">
        <f>VLOOKUP(A117,'[1]2020年工作表 (填表用) (2)'!$D$7:$F$1731,3,0)</f>
        <v>3015</v>
      </c>
      <c r="D117" s="407">
        <f>VLOOKUP(A117,'[1]2020年工作表 (填表用) (2)'!$D$7:$H$1732,5,0)</f>
        <v>2918</v>
      </c>
      <c r="E117" s="407">
        <f>VLOOKUP(A117,'[1]2020年工作表 (填表用) (2)'!$D$9:$J$1631,7,0)</f>
        <v>3095</v>
      </c>
      <c r="F117" s="407"/>
      <c r="G117" s="407"/>
      <c r="H117" s="407">
        <f>VLOOKUP(A117,'[1]2020年工作表 (填表用) (2)'!$D$7:$L$1683,9,0)</f>
        <v>2435</v>
      </c>
      <c r="I117" s="419" t="str">
        <f t="shared" si="2"/>
        <v/>
      </c>
      <c r="J117" s="420"/>
      <c r="K117" s="420"/>
    </row>
    <row r="118" ht="15" spans="1:9">
      <c r="A118" s="401">
        <v>2011101</v>
      </c>
      <c r="B118" s="408" t="s">
        <v>135</v>
      </c>
      <c r="C118" s="409">
        <f>VLOOKUP(A118,'[1]2020年工作表 (填表用) (2)'!$D$7:$F$1731,3,0)</f>
        <v>1267</v>
      </c>
      <c r="D118" s="409">
        <f>VLOOKUP(A118,'[1]2020年工作表 (填表用) (2)'!$D$7:$H$1732,5,0)</f>
        <v>1612</v>
      </c>
      <c r="E118" s="409">
        <f>VLOOKUP(A118,'[1]2020年工作表 (填表用) (2)'!$D$9:$J$1631,7,0)</f>
        <v>1710</v>
      </c>
      <c r="F118" s="409"/>
      <c r="G118" s="409"/>
      <c r="H118" s="409">
        <f>VLOOKUP(A118,'[1]2020年工作表 (填表用) (2)'!$D$7:$L$1683,9,0)</f>
        <v>1655</v>
      </c>
      <c r="I118" s="417" t="str">
        <f t="shared" si="2"/>
        <v/>
      </c>
    </row>
    <row r="119" ht="15" spans="1:9">
      <c r="A119" s="401">
        <v>2011102</v>
      </c>
      <c r="B119" s="408" t="s">
        <v>136</v>
      </c>
      <c r="C119" s="409">
        <f>VLOOKUP(A119,'[1]2020年工作表 (填表用) (2)'!$D$7:$F$1731,3,0)</f>
        <v>1636</v>
      </c>
      <c r="D119" s="409">
        <f>VLOOKUP(A119,'[1]2020年工作表 (填表用) (2)'!$D$7:$H$1732,5,0)</f>
        <v>436</v>
      </c>
      <c r="E119" s="409">
        <f>VLOOKUP(A119,'[1]2020年工作表 (填表用) (2)'!$D$9:$J$1631,7,0)</f>
        <v>562</v>
      </c>
      <c r="F119" s="409"/>
      <c r="G119" s="409"/>
      <c r="H119" s="409">
        <f>VLOOKUP(A119,'[1]2020年工作表 (填表用) (2)'!$D$7:$L$1683,9,0)</f>
        <v>293</v>
      </c>
      <c r="I119" s="417" t="str">
        <f t="shared" si="2"/>
        <v/>
      </c>
    </row>
    <row r="120" ht="15" spans="1:10">
      <c r="A120" s="401">
        <v>2011103</v>
      </c>
      <c r="B120" s="408" t="s">
        <v>137</v>
      </c>
      <c r="C120" s="409">
        <f>VLOOKUP(A120,'[1]2020年工作表 (填表用) (2)'!$D$7:$F$1731,3,0)</f>
        <v>0</v>
      </c>
      <c r="D120" s="409">
        <f>VLOOKUP(A120,'[1]2020年工作表 (填表用) (2)'!$D$7:$H$1732,5,0)</f>
        <v>0</v>
      </c>
      <c r="E120" s="409">
        <f>VLOOKUP(A120,'[1]2020年工作表 (填表用) (2)'!$D$9:$J$1631,7,0)</f>
        <v>0</v>
      </c>
      <c r="F120" s="409"/>
      <c r="G120" s="409"/>
      <c r="H120" s="409">
        <f>VLOOKUP(A120,'[1]2020年工作表 (填表用) (2)'!$D$7:$L$1683,9,0)</f>
        <v>0</v>
      </c>
      <c r="I120" s="417" t="str">
        <f t="shared" si="2"/>
        <v/>
      </c>
      <c r="J120" t="s">
        <v>138</v>
      </c>
    </row>
    <row r="121" ht="15" spans="1:10">
      <c r="A121" s="401">
        <v>2011104</v>
      </c>
      <c r="B121" s="408" t="s">
        <v>206</v>
      </c>
      <c r="C121" s="409">
        <f>VLOOKUP(A121,'[1]2020年工作表 (填表用) (2)'!$D$7:$F$1731,3,0)</f>
        <v>0</v>
      </c>
      <c r="D121" s="409">
        <f>VLOOKUP(A121,'[1]2020年工作表 (填表用) (2)'!$D$7:$H$1732,5,0)</f>
        <v>0</v>
      </c>
      <c r="E121" s="409">
        <f>VLOOKUP(A121,'[1]2020年工作表 (填表用) (2)'!$D$9:$J$1631,7,0)</f>
        <v>0</v>
      </c>
      <c r="F121" s="409"/>
      <c r="G121" s="409"/>
      <c r="H121" s="409">
        <f>VLOOKUP(A121,'[1]2020年工作表 (填表用) (2)'!$D$7:$L$1683,9,0)</f>
        <v>0</v>
      </c>
      <c r="I121" s="417" t="str">
        <f t="shared" si="2"/>
        <v/>
      </c>
      <c r="J121" t="s">
        <v>138</v>
      </c>
    </row>
    <row r="122" ht="15" spans="1:10">
      <c r="A122" s="401">
        <v>2011105</v>
      </c>
      <c r="B122" s="408" t="s">
        <v>207</v>
      </c>
      <c r="C122" s="409">
        <f>VLOOKUP(A122,'[1]2020年工作表 (填表用) (2)'!$D$7:$F$1731,3,0)</f>
        <v>0</v>
      </c>
      <c r="D122" s="409">
        <f>VLOOKUP(A122,'[1]2020年工作表 (填表用) (2)'!$D$7:$H$1732,5,0)</f>
        <v>0</v>
      </c>
      <c r="E122" s="409">
        <f>VLOOKUP(A122,'[1]2020年工作表 (填表用) (2)'!$D$9:$J$1631,7,0)</f>
        <v>0</v>
      </c>
      <c r="F122" s="409"/>
      <c r="G122" s="409"/>
      <c r="H122" s="409">
        <f>VLOOKUP(A122,'[1]2020年工作表 (填表用) (2)'!$D$7:$L$1683,9,0)</f>
        <v>0</v>
      </c>
      <c r="I122" s="417" t="str">
        <f t="shared" si="2"/>
        <v/>
      </c>
      <c r="J122" t="s">
        <v>138</v>
      </c>
    </row>
    <row r="123" ht="15" spans="1:10">
      <c r="A123" s="401">
        <v>2011106</v>
      </c>
      <c r="B123" s="408" t="s">
        <v>208</v>
      </c>
      <c r="C123" s="409">
        <f>VLOOKUP(A123,'[1]2020年工作表 (填表用) (2)'!$D$7:$F$1731,3,0)</f>
        <v>0</v>
      </c>
      <c r="D123" s="409">
        <f>VLOOKUP(A123,'[1]2020年工作表 (填表用) (2)'!$D$7:$H$1732,5,0)</f>
        <v>0</v>
      </c>
      <c r="E123" s="409">
        <f>VLOOKUP(A123,'[1]2020年工作表 (填表用) (2)'!$D$9:$J$1631,7,0)</f>
        <v>0</v>
      </c>
      <c r="F123" s="409"/>
      <c r="G123" s="409"/>
      <c r="H123" s="409">
        <f>VLOOKUP(A123,'[1]2020年工作表 (填表用) (2)'!$D$7:$L$1683,9,0)</f>
        <v>0</v>
      </c>
      <c r="I123" s="417" t="str">
        <f t="shared" si="2"/>
        <v/>
      </c>
      <c r="J123" t="s">
        <v>138</v>
      </c>
    </row>
    <row r="124" ht="15" spans="1:9">
      <c r="A124" s="401">
        <v>2011150</v>
      </c>
      <c r="B124" s="408" t="s">
        <v>145</v>
      </c>
      <c r="C124" s="409">
        <f>VLOOKUP(A124,'[1]2020年工作表 (填表用) (2)'!$D$7:$F$1731,3,0)</f>
        <v>112</v>
      </c>
      <c r="D124" s="409">
        <f>VLOOKUP(A124,'[1]2020年工作表 (填表用) (2)'!$D$7:$H$1732,5,0)</f>
        <v>170</v>
      </c>
      <c r="E124" s="409">
        <f>VLOOKUP(A124,'[1]2020年工作表 (填表用) (2)'!$D$9:$J$1631,7,0)</f>
        <v>224</v>
      </c>
      <c r="F124" s="409"/>
      <c r="G124" s="409"/>
      <c r="H124" s="409">
        <f>VLOOKUP(A124,'[1]2020年工作表 (填表用) (2)'!$D$7:$L$1683,9,0)</f>
        <v>208</v>
      </c>
      <c r="I124" s="417" t="str">
        <f t="shared" si="2"/>
        <v/>
      </c>
    </row>
    <row r="125" ht="15" spans="1:9">
      <c r="A125" s="401">
        <v>2011199</v>
      </c>
      <c r="B125" s="408" t="s">
        <v>209</v>
      </c>
      <c r="C125" s="409">
        <f>VLOOKUP(A125,'[1]2020年工作表 (填表用) (2)'!$D$7:$F$1731,3,0)</f>
        <v>0</v>
      </c>
      <c r="D125" s="409">
        <f>VLOOKUP(A125,'[1]2020年工作表 (填表用) (2)'!$D$7:$H$1732,5,0)</f>
        <v>700</v>
      </c>
      <c r="E125" s="409">
        <f>VLOOKUP(A125,'[1]2020年工作表 (填表用) (2)'!$D$9:$J$1631,7,0)</f>
        <v>600</v>
      </c>
      <c r="F125" s="409"/>
      <c r="G125" s="409"/>
      <c r="H125" s="409">
        <f>VLOOKUP(A125,'[1]2020年工作表 (填表用) (2)'!$D$7:$L$1683,9,0)</f>
        <v>279</v>
      </c>
      <c r="I125" s="417" t="str">
        <f t="shared" si="2"/>
        <v/>
      </c>
    </row>
    <row r="126" ht="15" spans="1:11">
      <c r="A126" s="401">
        <v>20113</v>
      </c>
      <c r="B126" s="402" t="s">
        <v>210</v>
      </c>
      <c r="C126" s="407">
        <f>VLOOKUP(A126,'[1]2020年工作表 (填表用) (2)'!$D$7:$F$1731,3,0)</f>
        <v>1151</v>
      </c>
      <c r="D126" s="407">
        <f>VLOOKUP(A126,'[1]2020年工作表 (填表用) (2)'!$D$7:$H$1732,5,0)</f>
        <v>982</v>
      </c>
      <c r="E126" s="407">
        <f>VLOOKUP(A126,'[1]2020年工作表 (填表用) (2)'!$D$9:$J$1631,7,0)</f>
        <v>1480</v>
      </c>
      <c r="F126" s="407"/>
      <c r="G126" s="407"/>
      <c r="H126" s="407">
        <f>VLOOKUP(A126,'[1]2020年工作表 (填表用) (2)'!$D$7:$L$1683,9,0)</f>
        <v>1266</v>
      </c>
      <c r="I126" s="419" t="str">
        <f t="shared" si="2"/>
        <v/>
      </c>
      <c r="J126" s="420"/>
      <c r="K126" s="420"/>
    </row>
    <row r="127" ht="15" spans="1:9">
      <c r="A127" s="401">
        <v>2011301</v>
      </c>
      <c r="B127" s="408" t="s">
        <v>135</v>
      </c>
      <c r="C127" s="409">
        <f>VLOOKUP(A127,'[1]2020年工作表 (填表用) (2)'!$D$7:$F$1731,3,0)</f>
        <v>428</v>
      </c>
      <c r="D127" s="409">
        <f>VLOOKUP(A127,'[1]2020年工作表 (填表用) (2)'!$D$7:$H$1732,5,0)</f>
        <v>526</v>
      </c>
      <c r="E127" s="409">
        <f>VLOOKUP(A127,'[1]2020年工作表 (填表用) (2)'!$D$9:$J$1631,7,0)</f>
        <v>566</v>
      </c>
      <c r="F127" s="409"/>
      <c r="G127" s="409"/>
      <c r="H127" s="409">
        <f>VLOOKUP(A127,'[1]2020年工作表 (填表用) (2)'!$D$7:$L$1683,9,0)</f>
        <v>556</v>
      </c>
      <c r="I127" s="417" t="str">
        <f t="shared" si="2"/>
        <v/>
      </c>
    </row>
    <row r="128" ht="15" spans="1:9">
      <c r="A128" s="401">
        <v>2011302</v>
      </c>
      <c r="B128" s="408" t="s">
        <v>136</v>
      </c>
      <c r="C128" s="409">
        <f>VLOOKUP(A128,'[1]2020年工作表 (填表用) (2)'!$D$7:$F$1731,3,0)</f>
        <v>292</v>
      </c>
      <c r="D128" s="409">
        <f>VLOOKUP(A128,'[1]2020年工作表 (填表用) (2)'!$D$7:$H$1732,5,0)</f>
        <v>296</v>
      </c>
      <c r="E128" s="409">
        <f>VLOOKUP(A128,'[1]2020年工作表 (填表用) (2)'!$D$9:$J$1631,7,0)</f>
        <v>250</v>
      </c>
      <c r="F128" s="409"/>
      <c r="G128" s="409"/>
      <c r="H128" s="409">
        <f>VLOOKUP(A128,'[1]2020年工作表 (填表用) (2)'!$D$7:$L$1683,9,0)</f>
        <v>265</v>
      </c>
      <c r="I128" s="417" t="str">
        <f t="shared" si="2"/>
        <v/>
      </c>
    </row>
    <row r="129" ht="15" spans="1:10">
      <c r="A129" s="401">
        <v>2011303</v>
      </c>
      <c r="B129" s="408" t="s">
        <v>137</v>
      </c>
      <c r="C129" s="409">
        <f>VLOOKUP(A129,'[1]2020年工作表 (填表用) (2)'!$D$7:$F$1731,3,0)</f>
        <v>0</v>
      </c>
      <c r="D129" s="409">
        <f>VLOOKUP(A129,'[1]2020年工作表 (填表用) (2)'!$D$7:$H$1732,5,0)</f>
        <v>0</v>
      </c>
      <c r="E129" s="409">
        <f>VLOOKUP(A129,'[1]2020年工作表 (填表用) (2)'!$D$9:$J$1631,7,0)</f>
        <v>0</v>
      </c>
      <c r="F129" s="409"/>
      <c r="G129" s="409"/>
      <c r="H129" s="409">
        <f>VLOOKUP(A129,'[1]2020年工作表 (填表用) (2)'!$D$7:$L$1683,9,0)</f>
        <v>0</v>
      </c>
      <c r="I129" s="417" t="str">
        <f t="shared" si="2"/>
        <v/>
      </c>
      <c r="J129" t="s">
        <v>138</v>
      </c>
    </row>
    <row r="130" ht="15" spans="1:10">
      <c r="A130" s="401">
        <v>2011304</v>
      </c>
      <c r="B130" s="408" t="s">
        <v>211</v>
      </c>
      <c r="C130" s="409">
        <f>VLOOKUP(A130,'[1]2020年工作表 (填表用) (2)'!$D$7:$F$1731,3,0)</f>
        <v>0</v>
      </c>
      <c r="D130" s="409">
        <f>VLOOKUP(A130,'[1]2020年工作表 (填表用) (2)'!$D$7:$H$1732,5,0)</f>
        <v>0</v>
      </c>
      <c r="E130" s="409">
        <f>VLOOKUP(A130,'[1]2020年工作表 (填表用) (2)'!$D$9:$J$1631,7,0)</f>
        <v>0</v>
      </c>
      <c r="F130" s="409"/>
      <c r="G130" s="409"/>
      <c r="H130" s="409">
        <f>VLOOKUP(A130,'[1]2020年工作表 (填表用) (2)'!$D$7:$L$1683,9,0)</f>
        <v>0</v>
      </c>
      <c r="I130" s="417" t="str">
        <f t="shared" si="2"/>
        <v/>
      </c>
      <c r="J130" t="s">
        <v>138</v>
      </c>
    </row>
    <row r="131" ht="15" spans="1:9">
      <c r="A131" s="401">
        <v>2011305</v>
      </c>
      <c r="B131" s="408" t="s">
        <v>212</v>
      </c>
      <c r="C131" s="409">
        <f>VLOOKUP(A131,'[1]2020年工作表 (填表用) (2)'!$D$7:$F$1731,3,0)</f>
        <v>0</v>
      </c>
      <c r="D131" s="409">
        <f>VLOOKUP(A131,'[1]2020年工作表 (填表用) (2)'!$D$7:$H$1732,5,0)</f>
        <v>0</v>
      </c>
      <c r="E131" s="409">
        <f>VLOOKUP(A131,'[1]2020年工作表 (填表用) (2)'!$D$9:$J$1631,7,0)</f>
        <v>0</v>
      </c>
      <c r="F131" s="409"/>
      <c r="G131" s="409"/>
      <c r="H131" s="409">
        <f>VLOOKUP(A131,'[1]2020年工作表 (填表用) (2)'!$D$7:$L$1683,9,0)</f>
        <v>0</v>
      </c>
      <c r="I131" s="417" t="str">
        <f t="shared" si="2"/>
        <v/>
      </c>
    </row>
    <row r="132" ht="15" spans="1:10">
      <c r="A132" s="401">
        <v>2011306</v>
      </c>
      <c r="B132" s="408" t="s">
        <v>213</v>
      </c>
      <c r="C132" s="409">
        <f>VLOOKUP(A132,'[1]2020年工作表 (填表用) (2)'!$D$7:$F$1731,3,0)</f>
        <v>0</v>
      </c>
      <c r="D132" s="409">
        <f>VLOOKUP(A132,'[1]2020年工作表 (填表用) (2)'!$D$7:$H$1732,5,0)</f>
        <v>0</v>
      </c>
      <c r="E132" s="409">
        <f>VLOOKUP(A132,'[1]2020年工作表 (填表用) (2)'!$D$9:$J$1631,7,0)</f>
        <v>0</v>
      </c>
      <c r="F132" s="409"/>
      <c r="G132" s="409"/>
      <c r="H132" s="409">
        <f>VLOOKUP(A132,'[1]2020年工作表 (填表用) (2)'!$D$7:$L$1683,9,0)</f>
        <v>0</v>
      </c>
      <c r="I132" s="417" t="str">
        <f t="shared" si="2"/>
        <v/>
      </c>
      <c r="J132" t="s">
        <v>138</v>
      </c>
    </row>
    <row r="133" ht="15" spans="1:10">
      <c r="A133" s="401">
        <v>2011307</v>
      </c>
      <c r="B133" s="408" t="s">
        <v>214</v>
      </c>
      <c r="C133" s="409">
        <f>VLOOKUP(A133,'[1]2020年工作表 (填表用) (2)'!$D$7:$F$1731,3,0)</f>
        <v>0</v>
      </c>
      <c r="D133" s="409">
        <f>VLOOKUP(A133,'[1]2020年工作表 (填表用) (2)'!$D$7:$H$1732,5,0)</f>
        <v>0</v>
      </c>
      <c r="E133" s="409">
        <f>VLOOKUP(A133,'[1]2020年工作表 (填表用) (2)'!$D$9:$J$1631,7,0)</f>
        <v>0</v>
      </c>
      <c r="F133" s="409"/>
      <c r="G133" s="409"/>
      <c r="H133" s="409">
        <f>VLOOKUP(A133,'[1]2020年工作表 (填表用) (2)'!$D$7:$L$1683,9,0)</f>
        <v>0</v>
      </c>
      <c r="I133" s="417" t="str">
        <f t="shared" si="2"/>
        <v/>
      </c>
      <c r="J133" t="s">
        <v>138</v>
      </c>
    </row>
    <row r="134" ht="15" spans="1:9">
      <c r="A134" s="401">
        <v>2011308</v>
      </c>
      <c r="B134" s="408" t="s">
        <v>215</v>
      </c>
      <c r="C134" s="409">
        <f>VLOOKUP(A134,'[1]2020年工作表 (填表用) (2)'!$D$7:$F$1731,3,0)</f>
        <v>126</v>
      </c>
      <c r="D134" s="409">
        <f>VLOOKUP(A134,'[1]2020年工作表 (填表用) (2)'!$D$7:$H$1732,5,0)</f>
        <v>20</v>
      </c>
      <c r="E134" s="409">
        <f>VLOOKUP(A134,'[1]2020年工作表 (填表用) (2)'!$D$9:$J$1631,7,0)</f>
        <v>350</v>
      </c>
      <c r="F134" s="409"/>
      <c r="G134" s="409"/>
      <c r="H134" s="409">
        <f>VLOOKUP(A134,'[1]2020年工作表 (填表用) (2)'!$D$7:$L$1683,9,0)</f>
        <v>144</v>
      </c>
      <c r="I134" s="417" t="str">
        <f t="shared" ref="I134:I197" si="3">IF(ISERROR(H134/G134),"",H134/G134*100)</f>
        <v/>
      </c>
    </row>
    <row r="135" ht="15" spans="1:9">
      <c r="A135" s="401">
        <v>2011350</v>
      </c>
      <c r="B135" s="408" t="s">
        <v>145</v>
      </c>
      <c r="C135" s="409">
        <f>VLOOKUP(A135,'[1]2020年工作表 (填表用) (2)'!$D$7:$F$1731,3,0)</f>
        <v>0</v>
      </c>
      <c r="D135" s="409">
        <f>VLOOKUP(A135,'[1]2020年工作表 (填表用) (2)'!$D$7:$H$1732,5,0)</f>
        <v>0</v>
      </c>
      <c r="E135" s="409">
        <f>VLOOKUP(A135,'[1]2020年工作表 (填表用) (2)'!$D$9:$J$1631,7,0)</f>
        <v>0</v>
      </c>
      <c r="F135" s="409"/>
      <c r="G135" s="409"/>
      <c r="H135" s="409">
        <f>VLOOKUP(A135,'[1]2020年工作表 (填表用) (2)'!$D$7:$L$1683,9,0)</f>
        <v>0</v>
      </c>
      <c r="I135" s="417" t="str">
        <f t="shared" si="3"/>
        <v/>
      </c>
    </row>
    <row r="136" ht="15" spans="1:9">
      <c r="A136" s="401">
        <v>2011399</v>
      </c>
      <c r="B136" s="408" t="s">
        <v>216</v>
      </c>
      <c r="C136" s="409">
        <f>VLOOKUP(A136,'[1]2020年工作表 (填表用) (2)'!$D$7:$F$1731,3,0)</f>
        <v>305</v>
      </c>
      <c r="D136" s="409">
        <f>VLOOKUP(A136,'[1]2020年工作表 (填表用) (2)'!$D$7:$H$1732,5,0)</f>
        <v>140</v>
      </c>
      <c r="E136" s="409">
        <f>VLOOKUP(A136,'[1]2020年工作表 (填表用) (2)'!$D$9:$J$1631,7,0)</f>
        <v>314</v>
      </c>
      <c r="F136" s="409"/>
      <c r="G136" s="409"/>
      <c r="H136" s="409">
        <f>VLOOKUP(A136,'[1]2020年工作表 (填表用) (2)'!$D$7:$L$1683,9,0)</f>
        <v>301</v>
      </c>
      <c r="I136" s="417" t="str">
        <f t="shared" si="3"/>
        <v/>
      </c>
    </row>
    <row r="137" ht="15" spans="1:11">
      <c r="A137" s="401">
        <v>20114</v>
      </c>
      <c r="B137" s="402" t="s">
        <v>217</v>
      </c>
      <c r="C137" s="407">
        <f>VLOOKUP(A137,'[1]2020年工作表 (填表用) (2)'!$D$7:$F$1731,3,0)</f>
        <v>0</v>
      </c>
      <c r="D137" s="407">
        <f>VLOOKUP(A137,'[1]2020年工作表 (填表用) (2)'!$D$7:$H$1732,5,0)</f>
        <v>0</v>
      </c>
      <c r="E137" s="407">
        <f>VLOOKUP(A137,'[1]2020年工作表 (填表用) (2)'!$D$9:$J$1631,7,0)</f>
        <v>0</v>
      </c>
      <c r="F137" s="407"/>
      <c r="G137" s="407"/>
      <c r="H137" s="407">
        <f>VLOOKUP(A137,'[1]2020年工作表 (填表用) (2)'!$D$7:$L$1683,9,0)</f>
        <v>0</v>
      </c>
      <c r="I137" s="419" t="str">
        <f t="shared" si="3"/>
        <v/>
      </c>
      <c r="J137" s="420" t="s">
        <v>138</v>
      </c>
      <c r="K137" s="420"/>
    </row>
    <row r="138" ht="15" spans="1:10">
      <c r="A138" s="401">
        <v>2011401</v>
      </c>
      <c r="B138" s="408" t="s">
        <v>135</v>
      </c>
      <c r="C138" s="409">
        <f>VLOOKUP(A138,'[1]2020年工作表 (填表用) (2)'!$D$7:$F$1731,3,0)</f>
        <v>0</v>
      </c>
      <c r="D138" s="409">
        <f>VLOOKUP(A138,'[1]2020年工作表 (填表用) (2)'!$D$7:$H$1732,5,0)</f>
        <v>0</v>
      </c>
      <c r="E138" s="409">
        <f>VLOOKUP(A138,'[1]2020年工作表 (填表用) (2)'!$D$9:$J$1631,7,0)</f>
        <v>0</v>
      </c>
      <c r="F138" s="409"/>
      <c r="G138" s="409"/>
      <c r="H138" s="409">
        <f>VLOOKUP(A138,'[1]2020年工作表 (填表用) (2)'!$D$7:$L$1683,9,0)</f>
        <v>0</v>
      </c>
      <c r="I138" s="417" t="str">
        <f t="shared" si="3"/>
        <v/>
      </c>
      <c r="J138" t="s">
        <v>138</v>
      </c>
    </row>
    <row r="139" ht="15" spans="1:10">
      <c r="A139" s="401">
        <v>2011402</v>
      </c>
      <c r="B139" s="408" t="s">
        <v>136</v>
      </c>
      <c r="C139" s="409">
        <f>VLOOKUP(A139,'[1]2020年工作表 (填表用) (2)'!$D$7:$F$1731,3,0)</f>
        <v>0</v>
      </c>
      <c r="D139" s="409">
        <f>VLOOKUP(A139,'[1]2020年工作表 (填表用) (2)'!$D$7:$H$1732,5,0)</f>
        <v>0</v>
      </c>
      <c r="E139" s="409">
        <f>VLOOKUP(A139,'[1]2020年工作表 (填表用) (2)'!$D$9:$J$1631,7,0)</f>
        <v>0</v>
      </c>
      <c r="F139" s="409"/>
      <c r="G139" s="409"/>
      <c r="H139" s="409">
        <f>VLOOKUP(A139,'[1]2020年工作表 (填表用) (2)'!$D$7:$L$1683,9,0)</f>
        <v>0</v>
      </c>
      <c r="I139" s="417" t="str">
        <f t="shared" si="3"/>
        <v/>
      </c>
      <c r="J139" t="s">
        <v>138</v>
      </c>
    </row>
    <row r="140" ht="15" spans="1:10">
      <c r="A140" s="401">
        <v>2011403</v>
      </c>
      <c r="B140" s="408" t="s">
        <v>137</v>
      </c>
      <c r="C140" s="409">
        <f>VLOOKUP(A140,'[1]2020年工作表 (填表用) (2)'!$D$7:$F$1731,3,0)</f>
        <v>0</v>
      </c>
      <c r="D140" s="409">
        <f>VLOOKUP(A140,'[1]2020年工作表 (填表用) (2)'!$D$7:$H$1732,5,0)</f>
        <v>0</v>
      </c>
      <c r="E140" s="409">
        <f>VLOOKUP(A140,'[1]2020年工作表 (填表用) (2)'!$D$9:$J$1631,7,0)</f>
        <v>0</v>
      </c>
      <c r="F140" s="409"/>
      <c r="G140" s="409"/>
      <c r="H140" s="409">
        <f>VLOOKUP(A140,'[1]2020年工作表 (填表用) (2)'!$D$7:$L$1683,9,0)</f>
        <v>0</v>
      </c>
      <c r="I140" s="417" t="str">
        <f t="shared" si="3"/>
        <v/>
      </c>
      <c r="J140" t="s">
        <v>138</v>
      </c>
    </row>
    <row r="141" ht="15" spans="1:10">
      <c r="A141" s="401">
        <v>2011404</v>
      </c>
      <c r="B141" s="408" t="s">
        <v>218</v>
      </c>
      <c r="C141" s="409">
        <f>VLOOKUP(A141,'[1]2020年工作表 (填表用) (2)'!$D$7:$F$1731,3,0)</f>
        <v>0</v>
      </c>
      <c r="D141" s="409">
        <f>VLOOKUP(A141,'[1]2020年工作表 (填表用) (2)'!$D$7:$H$1732,5,0)</f>
        <v>0</v>
      </c>
      <c r="E141" s="409">
        <f>VLOOKUP(A141,'[1]2020年工作表 (填表用) (2)'!$D$9:$J$1631,7,0)</f>
        <v>0</v>
      </c>
      <c r="F141" s="409"/>
      <c r="G141" s="409"/>
      <c r="H141" s="409">
        <f>VLOOKUP(A141,'[1]2020年工作表 (填表用) (2)'!$D$7:$L$1683,9,0)</f>
        <v>0</v>
      </c>
      <c r="I141" s="417" t="str">
        <f t="shared" si="3"/>
        <v/>
      </c>
      <c r="J141" t="s">
        <v>138</v>
      </c>
    </row>
    <row r="142" ht="15" spans="1:10">
      <c r="A142" s="401">
        <v>2011405</v>
      </c>
      <c r="B142" s="408" t="s">
        <v>219</v>
      </c>
      <c r="C142" s="409">
        <f>VLOOKUP(A142,'[1]2020年工作表 (填表用) (2)'!$D$7:$F$1731,3,0)</f>
        <v>0</v>
      </c>
      <c r="D142" s="409">
        <f>VLOOKUP(A142,'[1]2020年工作表 (填表用) (2)'!$D$7:$H$1732,5,0)</f>
        <v>0</v>
      </c>
      <c r="E142" s="409">
        <f>VLOOKUP(A142,'[1]2020年工作表 (填表用) (2)'!$D$9:$J$1631,7,0)</f>
        <v>0</v>
      </c>
      <c r="F142" s="409"/>
      <c r="G142" s="409"/>
      <c r="H142" s="409">
        <f>VLOOKUP(A142,'[1]2020年工作表 (填表用) (2)'!$D$7:$L$1683,9,0)</f>
        <v>0</v>
      </c>
      <c r="I142" s="417" t="str">
        <f t="shared" si="3"/>
        <v/>
      </c>
      <c r="J142" t="s">
        <v>138</v>
      </c>
    </row>
    <row r="143" ht="15" spans="1:10">
      <c r="A143" s="401">
        <v>2011406</v>
      </c>
      <c r="B143" s="408" t="s">
        <v>220</v>
      </c>
      <c r="C143" s="409"/>
      <c r="D143" s="409"/>
      <c r="E143" s="409"/>
      <c r="F143" s="409"/>
      <c r="G143" s="409"/>
      <c r="H143" s="409"/>
      <c r="I143" s="417" t="str">
        <f t="shared" si="3"/>
        <v/>
      </c>
      <c r="J143" t="s">
        <v>138</v>
      </c>
    </row>
    <row r="144" ht="15" spans="1:10">
      <c r="A144" s="401">
        <v>2011408</v>
      </c>
      <c r="B144" s="408" t="s">
        <v>221</v>
      </c>
      <c r="C144" s="409">
        <f>VLOOKUP(A144,'[1]2020年工作表 (填表用) (2)'!$D$7:$F$1731,3,0)</f>
        <v>0</v>
      </c>
      <c r="D144" s="409">
        <f>VLOOKUP(A144,'[1]2020年工作表 (填表用) (2)'!$D$7:$H$1732,5,0)</f>
        <v>0</v>
      </c>
      <c r="E144" s="409">
        <f>VLOOKUP(A144,'[1]2020年工作表 (填表用) (2)'!$D$9:$J$1631,7,0)</f>
        <v>0</v>
      </c>
      <c r="F144" s="409"/>
      <c r="G144" s="409"/>
      <c r="H144" s="409">
        <f>VLOOKUP(A144,'[1]2020年工作表 (填表用) (2)'!$D$7:$L$1683,9,0)</f>
        <v>0</v>
      </c>
      <c r="I144" s="417" t="str">
        <f t="shared" si="3"/>
        <v/>
      </c>
      <c r="J144" t="s">
        <v>138</v>
      </c>
    </row>
    <row r="145" ht="15" spans="1:10">
      <c r="A145" s="401">
        <v>2011409</v>
      </c>
      <c r="B145" s="408" t="s">
        <v>222</v>
      </c>
      <c r="C145" s="409">
        <f>VLOOKUP(A145,'[1]2020年工作表 (填表用) (2)'!$D$7:$F$1731,3,0)</f>
        <v>0</v>
      </c>
      <c r="D145" s="409">
        <f>VLOOKUP(A145,'[1]2020年工作表 (填表用) (2)'!$D$7:$H$1732,5,0)</f>
        <v>0</v>
      </c>
      <c r="E145" s="409">
        <f>VLOOKUP(A145,'[1]2020年工作表 (填表用) (2)'!$D$9:$J$1631,7,0)</f>
        <v>0</v>
      </c>
      <c r="F145" s="409"/>
      <c r="G145" s="409"/>
      <c r="H145" s="409">
        <f>VLOOKUP(A145,'[1]2020年工作表 (填表用) (2)'!$D$7:$L$1683,9,0)</f>
        <v>0</v>
      </c>
      <c r="I145" s="417" t="str">
        <f t="shared" si="3"/>
        <v/>
      </c>
      <c r="J145" t="s">
        <v>138</v>
      </c>
    </row>
    <row r="146" ht="15" spans="1:10">
      <c r="A146" s="401">
        <v>2011410</v>
      </c>
      <c r="B146" s="408" t="s">
        <v>223</v>
      </c>
      <c r="C146" s="409">
        <f>VLOOKUP(A146,'[1]2020年工作表 (填表用) (2)'!$D$7:$F$1731,3,0)</f>
        <v>0</v>
      </c>
      <c r="D146" s="409">
        <f>VLOOKUP(A146,'[1]2020年工作表 (填表用) (2)'!$D$7:$H$1732,5,0)</f>
        <v>0</v>
      </c>
      <c r="E146" s="409">
        <f>VLOOKUP(A146,'[1]2020年工作表 (填表用) (2)'!$D$9:$J$1631,7,0)</f>
        <v>0</v>
      </c>
      <c r="F146" s="409"/>
      <c r="G146" s="409"/>
      <c r="H146" s="409">
        <f>VLOOKUP(A146,'[1]2020年工作表 (填表用) (2)'!$D$7:$L$1683,9,0)</f>
        <v>0</v>
      </c>
      <c r="I146" s="417" t="str">
        <f t="shared" si="3"/>
        <v/>
      </c>
      <c r="J146" t="s">
        <v>138</v>
      </c>
    </row>
    <row r="147" ht="15" spans="1:10">
      <c r="A147" s="401">
        <v>2011411</v>
      </c>
      <c r="B147" s="408" t="s">
        <v>224</v>
      </c>
      <c r="C147" s="409">
        <f>VLOOKUP(A147,'[1]2020年工作表 (填表用) (2)'!$D$7:$F$1731,3,0)</f>
        <v>0</v>
      </c>
      <c r="D147" s="409">
        <f>VLOOKUP(A147,'[1]2020年工作表 (填表用) (2)'!$D$7:$H$1732,5,0)</f>
        <v>0</v>
      </c>
      <c r="E147" s="409">
        <f>VLOOKUP(A147,'[1]2020年工作表 (填表用) (2)'!$D$9:$J$1631,7,0)</f>
        <v>0</v>
      </c>
      <c r="F147" s="409"/>
      <c r="G147" s="409"/>
      <c r="H147" s="409">
        <f>VLOOKUP(A147,'[1]2020年工作表 (填表用) (2)'!$D$7:$L$1683,9,0)</f>
        <v>0</v>
      </c>
      <c r="I147" s="417" t="str">
        <f t="shared" si="3"/>
        <v/>
      </c>
      <c r="J147" t="s">
        <v>138</v>
      </c>
    </row>
    <row r="148" ht="15" spans="1:10">
      <c r="A148" s="401">
        <v>2011450</v>
      </c>
      <c r="B148" s="408" t="s">
        <v>145</v>
      </c>
      <c r="C148" s="409">
        <f>VLOOKUP(A148,'[1]2020年工作表 (填表用) (2)'!$D$7:$F$1731,3,0)</f>
        <v>0</v>
      </c>
      <c r="D148" s="409">
        <f>VLOOKUP(A148,'[1]2020年工作表 (填表用) (2)'!$D$7:$H$1732,5,0)</f>
        <v>0</v>
      </c>
      <c r="E148" s="409">
        <f>VLOOKUP(A148,'[1]2020年工作表 (填表用) (2)'!$D$9:$J$1631,7,0)</f>
        <v>0</v>
      </c>
      <c r="F148" s="409"/>
      <c r="G148" s="409"/>
      <c r="H148" s="409">
        <f>VLOOKUP(A148,'[1]2020年工作表 (填表用) (2)'!$D$7:$L$1683,9,0)</f>
        <v>0</v>
      </c>
      <c r="I148" s="417" t="str">
        <f t="shared" si="3"/>
        <v/>
      </c>
      <c r="J148" t="s">
        <v>138</v>
      </c>
    </row>
    <row r="149" ht="15" spans="1:10">
      <c r="A149" s="401">
        <v>2011499</v>
      </c>
      <c r="B149" s="408" t="s">
        <v>225</v>
      </c>
      <c r="C149" s="409">
        <f>VLOOKUP(A149,'[1]2020年工作表 (填表用) (2)'!$D$7:$F$1731,3,0)</f>
        <v>0</v>
      </c>
      <c r="D149" s="409">
        <f>VLOOKUP(A149,'[1]2020年工作表 (填表用) (2)'!$D$7:$H$1732,5,0)</f>
        <v>0</v>
      </c>
      <c r="E149" s="409">
        <f>VLOOKUP(A149,'[1]2020年工作表 (填表用) (2)'!$D$9:$J$1631,7,0)</f>
        <v>0</v>
      </c>
      <c r="F149" s="409"/>
      <c r="G149" s="409"/>
      <c r="H149" s="409">
        <f>VLOOKUP(A149,'[1]2020年工作表 (填表用) (2)'!$D$7:$L$1683,9,0)</f>
        <v>0</v>
      </c>
      <c r="I149" s="417" t="str">
        <f t="shared" si="3"/>
        <v/>
      </c>
      <c r="J149" t="s">
        <v>138</v>
      </c>
    </row>
    <row r="150" ht="15" spans="1:11">
      <c r="A150" s="401">
        <v>20123</v>
      </c>
      <c r="B150" s="402" t="s">
        <v>226</v>
      </c>
      <c r="C150" s="407">
        <f>VLOOKUP(A150,'[1]2020年工作表 (填表用) (2)'!$D$7:$F$1731,3,0)</f>
        <v>0</v>
      </c>
      <c r="D150" s="407">
        <f>VLOOKUP(A150,'[1]2020年工作表 (填表用) (2)'!$D$7:$H$1732,5,0)</f>
        <v>0</v>
      </c>
      <c r="E150" s="407">
        <f>VLOOKUP(A150,'[1]2020年工作表 (填表用) (2)'!$D$9:$J$1631,7,0)</f>
        <v>0</v>
      </c>
      <c r="F150" s="407"/>
      <c r="G150" s="407"/>
      <c r="H150" s="407">
        <f>VLOOKUP(A150,'[1]2020年工作表 (填表用) (2)'!$D$7:$L$1683,9,0)</f>
        <v>0</v>
      </c>
      <c r="I150" s="419" t="str">
        <f t="shared" si="3"/>
        <v/>
      </c>
      <c r="J150" s="420" t="s">
        <v>138</v>
      </c>
      <c r="K150" s="420"/>
    </row>
    <row r="151" ht="15" spans="1:10">
      <c r="A151" s="401">
        <v>2012301</v>
      </c>
      <c r="B151" s="408" t="s">
        <v>135</v>
      </c>
      <c r="C151" s="409">
        <f>VLOOKUP(A151,'[1]2020年工作表 (填表用) (2)'!$D$7:$F$1731,3,0)</f>
        <v>0</v>
      </c>
      <c r="D151" s="409">
        <f>VLOOKUP(A151,'[1]2020年工作表 (填表用) (2)'!$D$7:$H$1732,5,0)</f>
        <v>0</v>
      </c>
      <c r="E151" s="409">
        <f>VLOOKUP(A151,'[1]2020年工作表 (填表用) (2)'!$D$9:$J$1631,7,0)</f>
        <v>0</v>
      </c>
      <c r="F151" s="409"/>
      <c r="G151" s="409"/>
      <c r="H151" s="409">
        <f>VLOOKUP(A151,'[1]2020年工作表 (填表用) (2)'!$D$7:$L$1683,9,0)</f>
        <v>0</v>
      </c>
      <c r="I151" s="417" t="str">
        <f t="shared" si="3"/>
        <v/>
      </c>
      <c r="J151" t="s">
        <v>138</v>
      </c>
    </row>
    <row r="152" ht="15" spans="1:10">
      <c r="A152" s="401">
        <v>2012302</v>
      </c>
      <c r="B152" s="408" t="s">
        <v>136</v>
      </c>
      <c r="C152" s="409">
        <f>VLOOKUP(A152,'[1]2020年工作表 (填表用) (2)'!$D$7:$F$1731,3,0)</f>
        <v>0</v>
      </c>
      <c r="D152" s="409">
        <f>VLOOKUP(A152,'[1]2020年工作表 (填表用) (2)'!$D$7:$H$1732,5,0)</f>
        <v>0</v>
      </c>
      <c r="E152" s="409">
        <f>VLOOKUP(A152,'[1]2020年工作表 (填表用) (2)'!$D$9:$J$1631,7,0)</f>
        <v>0</v>
      </c>
      <c r="F152" s="409"/>
      <c r="G152" s="409"/>
      <c r="H152" s="409">
        <f>VLOOKUP(A152,'[1]2020年工作表 (填表用) (2)'!$D$7:$L$1683,9,0)</f>
        <v>0</v>
      </c>
      <c r="I152" s="417" t="str">
        <f t="shared" si="3"/>
        <v/>
      </c>
      <c r="J152" t="s">
        <v>138</v>
      </c>
    </row>
    <row r="153" ht="15" spans="1:10">
      <c r="A153" s="401">
        <v>2012303</v>
      </c>
      <c r="B153" s="408" t="s">
        <v>137</v>
      </c>
      <c r="C153" s="409">
        <f>VLOOKUP(A153,'[1]2020年工作表 (填表用) (2)'!$D$7:$F$1731,3,0)</f>
        <v>0</v>
      </c>
      <c r="D153" s="409">
        <f>VLOOKUP(A153,'[1]2020年工作表 (填表用) (2)'!$D$7:$H$1732,5,0)</f>
        <v>0</v>
      </c>
      <c r="E153" s="409">
        <f>VLOOKUP(A153,'[1]2020年工作表 (填表用) (2)'!$D$9:$J$1631,7,0)</f>
        <v>0</v>
      </c>
      <c r="F153" s="409"/>
      <c r="G153" s="409"/>
      <c r="H153" s="409">
        <f>VLOOKUP(A153,'[1]2020年工作表 (填表用) (2)'!$D$7:$L$1683,9,0)</f>
        <v>0</v>
      </c>
      <c r="I153" s="417" t="str">
        <f t="shared" si="3"/>
        <v/>
      </c>
      <c r="J153" t="s">
        <v>138</v>
      </c>
    </row>
    <row r="154" ht="15" spans="1:10">
      <c r="A154" s="401">
        <v>2012304</v>
      </c>
      <c r="B154" s="408" t="s">
        <v>227</v>
      </c>
      <c r="C154" s="409">
        <f>VLOOKUP(A154,'[1]2020年工作表 (填表用) (2)'!$D$7:$F$1731,3,0)</f>
        <v>0</v>
      </c>
      <c r="D154" s="409">
        <f>VLOOKUP(A154,'[1]2020年工作表 (填表用) (2)'!$D$7:$H$1732,5,0)</f>
        <v>0</v>
      </c>
      <c r="E154" s="409">
        <f>VLOOKUP(A154,'[1]2020年工作表 (填表用) (2)'!$D$9:$J$1631,7,0)</f>
        <v>0</v>
      </c>
      <c r="F154" s="409"/>
      <c r="G154" s="409"/>
      <c r="H154" s="409">
        <f>VLOOKUP(A154,'[1]2020年工作表 (填表用) (2)'!$D$7:$L$1683,9,0)</f>
        <v>0</v>
      </c>
      <c r="I154" s="417" t="str">
        <f t="shared" si="3"/>
        <v/>
      </c>
      <c r="J154" t="s">
        <v>138</v>
      </c>
    </row>
    <row r="155" ht="15" spans="1:10">
      <c r="A155" s="401">
        <v>2012350</v>
      </c>
      <c r="B155" s="408" t="s">
        <v>145</v>
      </c>
      <c r="C155" s="409">
        <f>VLOOKUP(A155,'[1]2020年工作表 (填表用) (2)'!$D$7:$F$1731,3,0)</f>
        <v>0</v>
      </c>
      <c r="D155" s="409">
        <f>VLOOKUP(A155,'[1]2020年工作表 (填表用) (2)'!$D$7:$H$1732,5,0)</f>
        <v>0</v>
      </c>
      <c r="E155" s="409">
        <f>VLOOKUP(A155,'[1]2020年工作表 (填表用) (2)'!$D$9:$J$1631,7,0)</f>
        <v>0</v>
      </c>
      <c r="F155" s="409"/>
      <c r="G155" s="409"/>
      <c r="H155" s="409">
        <f>VLOOKUP(A155,'[1]2020年工作表 (填表用) (2)'!$D$7:$L$1683,9,0)</f>
        <v>0</v>
      </c>
      <c r="I155" s="417" t="str">
        <f t="shared" si="3"/>
        <v/>
      </c>
      <c r="J155" t="s">
        <v>138</v>
      </c>
    </row>
    <row r="156" ht="15" spans="1:10">
      <c r="A156" s="401">
        <v>2012399</v>
      </c>
      <c r="B156" s="408" t="s">
        <v>228</v>
      </c>
      <c r="C156" s="409">
        <f>VLOOKUP(A156,'[1]2020年工作表 (填表用) (2)'!$D$7:$F$1731,3,0)</f>
        <v>0</v>
      </c>
      <c r="D156" s="409">
        <f>VLOOKUP(A156,'[1]2020年工作表 (填表用) (2)'!$D$7:$H$1732,5,0)</f>
        <v>0</v>
      </c>
      <c r="E156" s="409">
        <f>VLOOKUP(A156,'[1]2020年工作表 (填表用) (2)'!$D$9:$J$1631,7,0)</f>
        <v>0</v>
      </c>
      <c r="F156" s="409"/>
      <c r="G156" s="409"/>
      <c r="H156" s="409">
        <f>VLOOKUP(A156,'[1]2020年工作表 (填表用) (2)'!$D$7:$L$1683,9,0)</f>
        <v>0</v>
      </c>
      <c r="I156" s="417" t="str">
        <f t="shared" si="3"/>
        <v/>
      </c>
      <c r="J156" t="s">
        <v>138</v>
      </c>
    </row>
    <row r="157" ht="15" spans="1:11">
      <c r="A157" s="401">
        <v>20125</v>
      </c>
      <c r="B157" s="402" t="s">
        <v>229</v>
      </c>
      <c r="C157" s="407">
        <f>VLOOKUP(A157,'[1]2020年工作表 (填表用) (2)'!$D$7:$F$1731,3,0)</f>
        <v>0</v>
      </c>
      <c r="D157" s="407">
        <f>VLOOKUP(A157,'[1]2020年工作表 (填表用) (2)'!$D$7:$H$1732,5,0)</f>
        <v>0</v>
      </c>
      <c r="E157" s="407">
        <f>VLOOKUP(A157,'[1]2020年工作表 (填表用) (2)'!$D$9:$J$1631,7,0)</f>
        <v>0</v>
      </c>
      <c r="F157" s="407"/>
      <c r="G157" s="407"/>
      <c r="H157" s="407">
        <f>VLOOKUP(A157,'[1]2020年工作表 (填表用) (2)'!$D$7:$L$1683,9,0)</f>
        <v>0</v>
      </c>
      <c r="I157" s="419" t="str">
        <f t="shared" si="3"/>
        <v/>
      </c>
      <c r="J157" s="420" t="s">
        <v>138</v>
      </c>
      <c r="K157" s="420"/>
    </row>
    <row r="158" ht="15" spans="1:10">
      <c r="A158" s="401">
        <v>2012501</v>
      </c>
      <c r="B158" s="408" t="s">
        <v>135</v>
      </c>
      <c r="C158" s="409">
        <f>VLOOKUP(A158,'[1]2020年工作表 (填表用) (2)'!$D$7:$F$1731,3,0)</f>
        <v>0</v>
      </c>
      <c r="D158" s="409">
        <f>VLOOKUP(A158,'[1]2020年工作表 (填表用) (2)'!$D$7:$H$1732,5,0)</f>
        <v>0</v>
      </c>
      <c r="E158" s="409">
        <f>VLOOKUP(A158,'[1]2020年工作表 (填表用) (2)'!$D$9:$J$1631,7,0)</f>
        <v>0</v>
      </c>
      <c r="F158" s="409"/>
      <c r="G158" s="409"/>
      <c r="H158" s="409">
        <f>VLOOKUP(A158,'[1]2020年工作表 (填表用) (2)'!$D$7:$L$1683,9,0)</f>
        <v>0</v>
      </c>
      <c r="I158" s="417" t="str">
        <f t="shared" si="3"/>
        <v/>
      </c>
      <c r="J158" t="s">
        <v>138</v>
      </c>
    </row>
    <row r="159" ht="15" spans="1:10">
      <c r="A159" s="401">
        <v>2012502</v>
      </c>
      <c r="B159" s="408" t="s">
        <v>136</v>
      </c>
      <c r="C159" s="409">
        <f>VLOOKUP(A159,'[1]2020年工作表 (填表用) (2)'!$D$7:$F$1731,3,0)</f>
        <v>0</v>
      </c>
      <c r="D159" s="409">
        <f>VLOOKUP(A159,'[1]2020年工作表 (填表用) (2)'!$D$7:$H$1732,5,0)</f>
        <v>0</v>
      </c>
      <c r="E159" s="409">
        <f>VLOOKUP(A159,'[1]2020年工作表 (填表用) (2)'!$D$9:$J$1631,7,0)</f>
        <v>0</v>
      </c>
      <c r="F159" s="409"/>
      <c r="G159" s="409"/>
      <c r="H159" s="409">
        <f>VLOOKUP(A159,'[1]2020年工作表 (填表用) (2)'!$D$7:$L$1683,9,0)</f>
        <v>0</v>
      </c>
      <c r="I159" s="417" t="str">
        <f t="shared" si="3"/>
        <v/>
      </c>
      <c r="J159" t="s">
        <v>138</v>
      </c>
    </row>
    <row r="160" ht="15" spans="1:10">
      <c r="A160" s="401">
        <v>2012503</v>
      </c>
      <c r="B160" s="408" t="s">
        <v>137</v>
      </c>
      <c r="C160" s="409">
        <f>VLOOKUP(A160,'[1]2020年工作表 (填表用) (2)'!$D$7:$F$1731,3,0)</f>
        <v>0</v>
      </c>
      <c r="D160" s="409">
        <f>VLOOKUP(A160,'[1]2020年工作表 (填表用) (2)'!$D$7:$H$1732,5,0)</f>
        <v>0</v>
      </c>
      <c r="E160" s="409">
        <f>VLOOKUP(A160,'[1]2020年工作表 (填表用) (2)'!$D$9:$J$1631,7,0)</f>
        <v>0</v>
      </c>
      <c r="F160" s="409"/>
      <c r="G160" s="409"/>
      <c r="H160" s="409">
        <f>VLOOKUP(A160,'[1]2020年工作表 (填表用) (2)'!$D$7:$L$1683,9,0)</f>
        <v>0</v>
      </c>
      <c r="I160" s="417" t="str">
        <f t="shared" si="3"/>
        <v/>
      </c>
      <c r="J160" t="s">
        <v>138</v>
      </c>
    </row>
    <row r="161" ht="15" spans="1:10">
      <c r="A161" s="401">
        <v>2012504</v>
      </c>
      <c r="B161" s="408" t="s">
        <v>230</v>
      </c>
      <c r="C161" s="409">
        <f>VLOOKUP(A161,'[1]2020年工作表 (填表用) (2)'!$D$7:$F$1731,3,0)</f>
        <v>0</v>
      </c>
      <c r="D161" s="409">
        <f>VLOOKUP(A161,'[1]2020年工作表 (填表用) (2)'!$D$7:$H$1732,5,0)</f>
        <v>0</v>
      </c>
      <c r="E161" s="409">
        <f>VLOOKUP(A161,'[1]2020年工作表 (填表用) (2)'!$D$9:$J$1631,7,0)</f>
        <v>0</v>
      </c>
      <c r="F161" s="409"/>
      <c r="G161" s="409"/>
      <c r="H161" s="409">
        <f>VLOOKUP(A161,'[1]2020年工作表 (填表用) (2)'!$D$7:$L$1683,9,0)</f>
        <v>0</v>
      </c>
      <c r="I161" s="417" t="str">
        <f t="shared" si="3"/>
        <v/>
      </c>
      <c r="J161" t="s">
        <v>138</v>
      </c>
    </row>
    <row r="162" ht="15" spans="1:10">
      <c r="A162" s="401">
        <v>2012505</v>
      </c>
      <c r="B162" s="408" t="s">
        <v>231</v>
      </c>
      <c r="C162" s="409">
        <f>VLOOKUP(A162,'[1]2020年工作表 (填表用) (2)'!$D$7:$F$1731,3,0)</f>
        <v>0</v>
      </c>
      <c r="D162" s="409">
        <f>VLOOKUP(A162,'[1]2020年工作表 (填表用) (2)'!$D$7:$H$1732,5,0)</f>
        <v>0</v>
      </c>
      <c r="E162" s="409">
        <f>VLOOKUP(A162,'[1]2020年工作表 (填表用) (2)'!$D$9:$J$1631,7,0)</f>
        <v>0</v>
      </c>
      <c r="F162" s="409"/>
      <c r="G162" s="409"/>
      <c r="H162" s="409">
        <f>VLOOKUP(A162,'[1]2020年工作表 (填表用) (2)'!$D$7:$L$1683,9,0)</f>
        <v>0</v>
      </c>
      <c r="I162" s="417" t="str">
        <f t="shared" si="3"/>
        <v/>
      </c>
      <c r="J162" t="s">
        <v>138</v>
      </c>
    </row>
    <row r="163" ht="15" spans="1:10">
      <c r="A163" s="401">
        <v>2012550</v>
      </c>
      <c r="B163" s="408" t="s">
        <v>145</v>
      </c>
      <c r="C163" s="409">
        <f>VLOOKUP(A163,'[1]2020年工作表 (填表用) (2)'!$D$7:$F$1731,3,0)</f>
        <v>0</v>
      </c>
      <c r="D163" s="409">
        <f>VLOOKUP(A163,'[1]2020年工作表 (填表用) (2)'!$D$7:$H$1732,5,0)</f>
        <v>0</v>
      </c>
      <c r="E163" s="409">
        <f>VLOOKUP(A163,'[1]2020年工作表 (填表用) (2)'!$D$9:$J$1631,7,0)</f>
        <v>0</v>
      </c>
      <c r="F163" s="409"/>
      <c r="G163" s="409"/>
      <c r="H163" s="409">
        <f>VLOOKUP(A163,'[1]2020年工作表 (填表用) (2)'!$D$7:$L$1683,9,0)</f>
        <v>0</v>
      </c>
      <c r="I163" s="417" t="str">
        <f t="shared" si="3"/>
        <v/>
      </c>
      <c r="J163" t="s">
        <v>138</v>
      </c>
    </row>
    <row r="164" ht="15" spans="1:10">
      <c r="A164" s="401">
        <v>2012599</v>
      </c>
      <c r="B164" s="408" t="s">
        <v>232</v>
      </c>
      <c r="C164" s="409">
        <f>VLOOKUP(A164,'[1]2020年工作表 (填表用) (2)'!$D$7:$F$1731,3,0)</f>
        <v>0</v>
      </c>
      <c r="D164" s="409">
        <f>VLOOKUP(A164,'[1]2020年工作表 (填表用) (2)'!$D$7:$H$1732,5,0)</f>
        <v>0</v>
      </c>
      <c r="E164" s="409">
        <f>VLOOKUP(A164,'[1]2020年工作表 (填表用) (2)'!$D$9:$J$1631,7,0)</f>
        <v>0</v>
      </c>
      <c r="F164" s="409"/>
      <c r="G164" s="409"/>
      <c r="H164" s="409">
        <f>VLOOKUP(A164,'[1]2020年工作表 (填表用) (2)'!$D$7:$L$1683,9,0)</f>
        <v>0</v>
      </c>
      <c r="I164" s="417" t="str">
        <f t="shared" si="3"/>
        <v/>
      </c>
      <c r="J164" t="s">
        <v>138</v>
      </c>
    </row>
    <row r="165" ht="15" spans="1:11">
      <c r="A165" s="401">
        <v>20126</v>
      </c>
      <c r="B165" s="402" t="s">
        <v>233</v>
      </c>
      <c r="C165" s="407">
        <f>VLOOKUP(A165,'[1]2020年工作表 (填表用) (2)'!$D$7:$F$1731,3,0)</f>
        <v>448</v>
      </c>
      <c r="D165" s="407">
        <f>VLOOKUP(A165,'[1]2020年工作表 (填表用) (2)'!$D$7:$H$1732,5,0)</f>
        <v>430</v>
      </c>
      <c r="E165" s="407">
        <f>VLOOKUP(A165,'[1]2020年工作表 (填表用) (2)'!$D$9:$J$1631,7,0)</f>
        <v>520</v>
      </c>
      <c r="F165" s="407"/>
      <c r="G165" s="407"/>
      <c r="H165" s="407">
        <f>VLOOKUP(A165,'[1]2020年工作表 (填表用) (2)'!$D$7:$L$1683,9,0)</f>
        <v>499</v>
      </c>
      <c r="I165" s="419" t="str">
        <f t="shared" si="3"/>
        <v/>
      </c>
      <c r="J165" s="420"/>
      <c r="K165" s="420"/>
    </row>
    <row r="166" ht="15" spans="1:9">
      <c r="A166" s="401">
        <v>2012601</v>
      </c>
      <c r="B166" s="408" t="s">
        <v>135</v>
      </c>
      <c r="C166" s="409">
        <f>VLOOKUP(A166,'[1]2020年工作表 (填表用) (2)'!$D$7:$F$1731,3,0)</f>
        <v>233</v>
      </c>
      <c r="D166" s="409">
        <f>VLOOKUP(A166,'[1]2020年工作表 (填表用) (2)'!$D$7:$H$1732,5,0)</f>
        <v>323</v>
      </c>
      <c r="E166" s="409">
        <f>VLOOKUP(A166,'[1]2020年工作表 (填表用) (2)'!$D$9:$J$1631,7,0)</f>
        <v>341</v>
      </c>
      <c r="F166" s="409"/>
      <c r="G166" s="409"/>
      <c r="H166" s="409">
        <f>VLOOKUP(A166,'[1]2020年工作表 (填表用) (2)'!$D$7:$L$1683,9,0)</f>
        <v>341</v>
      </c>
      <c r="I166" s="417" t="str">
        <f t="shared" si="3"/>
        <v/>
      </c>
    </row>
    <row r="167" ht="15" spans="1:9">
      <c r="A167" s="401">
        <v>2012602</v>
      </c>
      <c r="B167" s="408" t="s">
        <v>136</v>
      </c>
      <c r="C167" s="409">
        <f>VLOOKUP(A167,'[1]2020年工作表 (填表用) (2)'!$D$7:$F$1731,3,0)</f>
        <v>0</v>
      </c>
      <c r="D167" s="409">
        <f>VLOOKUP(A167,'[1]2020年工作表 (填表用) (2)'!$D$7:$H$1732,5,0)</f>
        <v>0</v>
      </c>
      <c r="E167" s="409">
        <f>VLOOKUP(A167,'[1]2020年工作表 (填表用) (2)'!$D$9:$J$1631,7,0)</f>
        <v>0</v>
      </c>
      <c r="F167" s="409"/>
      <c r="G167" s="409"/>
      <c r="H167" s="409">
        <f>VLOOKUP(A167,'[1]2020年工作表 (填表用) (2)'!$D$7:$L$1683,9,0)</f>
        <v>0</v>
      </c>
      <c r="I167" s="417" t="str">
        <f t="shared" si="3"/>
        <v/>
      </c>
    </row>
    <row r="168" ht="15" spans="1:10">
      <c r="A168" s="401">
        <v>2012603</v>
      </c>
      <c r="B168" s="408" t="s">
        <v>137</v>
      </c>
      <c r="C168" s="409">
        <f>VLOOKUP(A168,'[1]2020年工作表 (填表用) (2)'!$D$7:$F$1731,3,0)</f>
        <v>0</v>
      </c>
      <c r="D168" s="409">
        <f>VLOOKUP(A168,'[1]2020年工作表 (填表用) (2)'!$D$7:$H$1732,5,0)</f>
        <v>0</v>
      </c>
      <c r="E168" s="409">
        <f>VLOOKUP(A168,'[1]2020年工作表 (填表用) (2)'!$D$9:$J$1631,7,0)</f>
        <v>0</v>
      </c>
      <c r="F168" s="409"/>
      <c r="G168" s="409"/>
      <c r="H168" s="409">
        <f>VLOOKUP(A168,'[1]2020年工作表 (填表用) (2)'!$D$7:$L$1683,9,0)</f>
        <v>0</v>
      </c>
      <c r="I168" s="417" t="str">
        <f t="shared" si="3"/>
        <v/>
      </c>
      <c r="J168" t="s">
        <v>138</v>
      </c>
    </row>
    <row r="169" ht="15" spans="1:9">
      <c r="A169" s="401">
        <v>2012604</v>
      </c>
      <c r="B169" s="408" t="s">
        <v>234</v>
      </c>
      <c r="C169" s="409">
        <f>VLOOKUP(A169,'[1]2020年工作表 (填表用) (2)'!$D$7:$F$1731,3,0)</f>
        <v>215</v>
      </c>
      <c r="D169" s="409">
        <f>VLOOKUP(A169,'[1]2020年工作表 (填表用) (2)'!$D$7:$H$1732,5,0)</f>
        <v>107</v>
      </c>
      <c r="E169" s="409">
        <f>VLOOKUP(A169,'[1]2020年工作表 (填表用) (2)'!$D$9:$J$1631,7,0)</f>
        <v>178</v>
      </c>
      <c r="F169" s="409"/>
      <c r="G169" s="409"/>
      <c r="H169" s="409">
        <f>VLOOKUP(A169,'[1]2020年工作表 (填表用) (2)'!$D$7:$L$1683,9,0)</f>
        <v>158</v>
      </c>
      <c r="I169" s="417" t="str">
        <f t="shared" si="3"/>
        <v/>
      </c>
    </row>
    <row r="170" ht="15" spans="1:9">
      <c r="A170" s="401">
        <v>2012699</v>
      </c>
      <c r="B170" s="408" t="s">
        <v>235</v>
      </c>
      <c r="C170" s="409">
        <f>VLOOKUP(A170,'[1]2020年工作表 (填表用) (2)'!$D$7:$F$1731,3,0)</f>
        <v>0</v>
      </c>
      <c r="D170" s="409">
        <f>VLOOKUP(A170,'[1]2020年工作表 (填表用) (2)'!$D$7:$H$1732,5,0)</f>
        <v>0</v>
      </c>
      <c r="E170" s="409">
        <f>VLOOKUP(A170,'[1]2020年工作表 (填表用) (2)'!$D$9:$J$1631,7,0)</f>
        <v>0</v>
      </c>
      <c r="F170" s="409"/>
      <c r="G170" s="409"/>
      <c r="H170" s="409">
        <f>VLOOKUP(A170,'[1]2020年工作表 (填表用) (2)'!$D$7:$L$1683,9,0)</f>
        <v>0</v>
      </c>
      <c r="I170" s="417" t="str">
        <f t="shared" si="3"/>
        <v/>
      </c>
    </row>
    <row r="171" ht="15" spans="1:11">
      <c r="A171" s="401">
        <v>20128</v>
      </c>
      <c r="B171" s="402" t="s">
        <v>236</v>
      </c>
      <c r="C171" s="407">
        <f>VLOOKUP(A171,'[1]2020年工作表 (填表用) (2)'!$D$7:$F$1731,3,0)</f>
        <v>233</v>
      </c>
      <c r="D171" s="407">
        <f>VLOOKUP(A171,'[1]2020年工作表 (填表用) (2)'!$D$7:$H$1732,5,0)</f>
        <v>326</v>
      </c>
      <c r="E171" s="407">
        <f>VLOOKUP(A171,'[1]2020年工作表 (填表用) (2)'!$D$9:$J$1631,7,0)</f>
        <v>338</v>
      </c>
      <c r="F171" s="407"/>
      <c r="G171" s="407"/>
      <c r="H171" s="407">
        <f>VLOOKUP(A171,'[1]2020年工作表 (填表用) (2)'!$D$7:$L$1683,9,0)</f>
        <v>273</v>
      </c>
      <c r="I171" s="419" t="str">
        <f t="shared" si="3"/>
        <v/>
      </c>
      <c r="J171" s="420"/>
      <c r="K171" s="420"/>
    </row>
    <row r="172" ht="15" spans="1:9">
      <c r="A172" s="401">
        <v>2012801</v>
      </c>
      <c r="B172" s="408" t="s">
        <v>135</v>
      </c>
      <c r="C172" s="409">
        <f>VLOOKUP(A172,'[1]2020年工作表 (填表用) (2)'!$D$7:$F$1731,3,0)</f>
        <v>72</v>
      </c>
      <c r="D172" s="409">
        <f>VLOOKUP(A172,'[1]2020年工作表 (填表用) (2)'!$D$7:$H$1732,5,0)</f>
        <v>73</v>
      </c>
      <c r="E172" s="409">
        <f>VLOOKUP(A172,'[1]2020年工作表 (填表用) (2)'!$D$9:$J$1631,7,0)</f>
        <v>78</v>
      </c>
      <c r="F172" s="409"/>
      <c r="G172" s="409"/>
      <c r="H172" s="409">
        <f>VLOOKUP(A172,'[1]2020年工作表 (填表用) (2)'!$D$7:$L$1683,9,0)</f>
        <v>77</v>
      </c>
      <c r="I172" s="417" t="str">
        <f t="shared" si="3"/>
        <v/>
      </c>
    </row>
    <row r="173" ht="15" spans="1:9">
      <c r="A173" s="401">
        <v>2012802</v>
      </c>
      <c r="B173" s="408" t="s">
        <v>136</v>
      </c>
      <c r="C173" s="409">
        <f>VLOOKUP(A173,'[1]2020年工作表 (填表用) (2)'!$D$7:$F$1731,3,0)</f>
        <v>16</v>
      </c>
      <c r="D173" s="409">
        <f>VLOOKUP(A173,'[1]2020年工作表 (填表用) (2)'!$D$7:$H$1732,5,0)</f>
        <v>0</v>
      </c>
      <c r="E173" s="409">
        <f>VLOOKUP(A173,'[1]2020年工作表 (填表用) (2)'!$D$9:$J$1631,7,0)</f>
        <v>0</v>
      </c>
      <c r="F173" s="409"/>
      <c r="G173" s="409"/>
      <c r="H173" s="409">
        <f>VLOOKUP(A173,'[1]2020年工作表 (填表用) (2)'!$D$7:$L$1683,9,0)</f>
        <v>0</v>
      </c>
      <c r="I173" s="417" t="str">
        <f t="shared" si="3"/>
        <v/>
      </c>
    </row>
    <row r="174" ht="15" spans="1:10">
      <c r="A174" s="401">
        <v>2012803</v>
      </c>
      <c r="B174" s="408" t="s">
        <v>137</v>
      </c>
      <c r="C174" s="409">
        <f>VLOOKUP(A174,'[1]2020年工作表 (填表用) (2)'!$D$7:$F$1731,3,0)</f>
        <v>0</v>
      </c>
      <c r="D174" s="409">
        <f>VLOOKUP(A174,'[1]2020年工作表 (填表用) (2)'!$D$7:$H$1732,5,0)</f>
        <v>0</v>
      </c>
      <c r="E174" s="409">
        <f>VLOOKUP(A174,'[1]2020年工作表 (填表用) (2)'!$D$9:$J$1631,7,0)</f>
        <v>0</v>
      </c>
      <c r="F174" s="409"/>
      <c r="G174" s="409"/>
      <c r="H174" s="409">
        <f>VLOOKUP(A174,'[1]2020年工作表 (填表用) (2)'!$D$7:$L$1683,9,0)</f>
        <v>0</v>
      </c>
      <c r="I174" s="417" t="str">
        <f t="shared" si="3"/>
        <v/>
      </c>
      <c r="J174" t="s">
        <v>138</v>
      </c>
    </row>
    <row r="175" ht="15" spans="1:10">
      <c r="A175" s="401">
        <v>2012804</v>
      </c>
      <c r="B175" s="408" t="s">
        <v>150</v>
      </c>
      <c r="C175" s="409">
        <f>VLOOKUP(A175,'[1]2020年工作表 (填表用) (2)'!$D$7:$F$1731,3,0)</f>
        <v>0</v>
      </c>
      <c r="D175" s="409">
        <f>VLOOKUP(A175,'[1]2020年工作表 (填表用) (2)'!$D$7:$H$1732,5,0)</f>
        <v>0</v>
      </c>
      <c r="E175" s="409">
        <f>VLOOKUP(A175,'[1]2020年工作表 (填表用) (2)'!$D$9:$J$1631,7,0)</f>
        <v>0</v>
      </c>
      <c r="F175" s="409"/>
      <c r="G175" s="409"/>
      <c r="H175" s="409">
        <f>VLOOKUP(A175,'[1]2020年工作表 (填表用) (2)'!$D$7:$L$1683,9,0)</f>
        <v>0</v>
      </c>
      <c r="I175" s="417" t="str">
        <f t="shared" si="3"/>
        <v/>
      </c>
      <c r="J175" t="s">
        <v>138</v>
      </c>
    </row>
    <row r="176" ht="15" spans="1:9">
      <c r="A176" s="401">
        <v>2012850</v>
      </c>
      <c r="B176" s="408" t="s">
        <v>145</v>
      </c>
      <c r="C176" s="409">
        <f>VLOOKUP(A176,'[1]2020年工作表 (填表用) (2)'!$D$7:$F$1731,3,0)</f>
        <v>13</v>
      </c>
      <c r="D176" s="409">
        <f>VLOOKUP(A176,'[1]2020年工作表 (填表用) (2)'!$D$7:$H$1732,5,0)</f>
        <v>34</v>
      </c>
      <c r="E176" s="409">
        <f>VLOOKUP(A176,'[1]2020年工作表 (填表用) (2)'!$D$9:$J$1631,7,0)</f>
        <v>42</v>
      </c>
      <c r="F176" s="409"/>
      <c r="G176" s="409"/>
      <c r="H176" s="409">
        <f>VLOOKUP(A176,'[1]2020年工作表 (填表用) (2)'!$D$7:$L$1683,9,0)</f>
        <v>43</v>
      </c>
      <c r="I176" s="417" t="str">
        <f t="shared" si="3"/>
        <v/>
      </c>
    </row>
    <row r="177" ht="15" spans="1:9">
      <c r="A177" s="401">
        <v>2012899</v>
      </c>
      <c r="B177" s="408" t="s">
        <v>237</v>
      </c>
      <c r="C177" s="409">
        <f>VLOOKUP(A177,'[1]2020年工作表 (填表用) (2)'!$D$7:$F$1731,3,0)</f>
        <v>132</v>
      </c>
      <c r="D177" s="409">
        <f>VLOOKUP(A177,'[1]2020年工作表 (填表用) (2)'!$D$7:$H$1732,5,0)</f>
        <v>219</v>
      </c>
      <c r="E177" s="409">
        <f>VLOOKUP(A177,'[1]2020年工作表 (填表用) (2)'!$D$9:$J$1631,7,0)</f>
        <v>218</v>
      </c>
      <c r="F177" s="409"/>
      <c r="G177" s="409"/>
      <c r="H177" s="409">
        <f>VLOOKUP(A177,'[1]2020年工作表 (填表用) (2)'!$D$7:$L$1683,9,0)</f>
        <v>153</v>
      </c>
      <c r="I177" s="417" t="str">
        <f t="shared" si="3"/>
        <v/>
      </c>
    </row>
    <row r="178" ht="15" spans="1:11">
      <c r="A178" s="401">
        <v>20129</v>
      </c>
      <c r="B178" s="402" t="s">
        <v>238</v>
      </c>
      <c r="C178" s="407">
        <f>VLOOKUP(A178,'[1]2020年工作表 (填表用) (2)'!$D$7:$F$1731,3,0)</f>
        <v>1370</v>
      </c>
      <c r="D178" s="407">
        <f>VLOOKUP(A178,'[1]2020年工作表 (填表用) (2)'!$D$7:$H$1732,5,0)</f>
        <v>982</v>
      </c>
      <c r="E178" s="407">
        <f>VLOOKUP(A178,'[1]2020年工作表 (填表用) (2)'!$D$9:$J$1631,7,0)</f>
        <v>2008</v>
      </c>
      <c r="F178" s="407"/>
      <c r="G178" s="407"/>
      <c r="H178" s="407">
        <f>VLOOKUP(A178,'[1]2020年工作表 (填表用) (2)'!$D$7:$L$1683,9,0)</f>
        <v>1910</v>
      </c>
      <c r="I178" s="419" t="str">
        <f t="shared" si="3"/>
        <v/>
      </c>
      <c r="J178" s="420"/>
      <c r="K178" s="420">
        <f>SUM(K179:K184)</f>
        <v>26</v>
      </c>
    </row>
    <row r="179" ht="15" spans="1:9">
      <c r="A179" s="401">
        <v>2012901</v>
      </c>
      <c r="B179" s="408" t="s">
        <v>135</v>
      </c>
      <c r="C179" s="409">
        <f>VLOOKUP(A179,'[1]2020年工作表 (填表用) (2)'!$D$7:$F$1731,3,0)</f>
        <v>581</v>
      </c>
      <c r="D179" s="409">
        <f>VLOOKUP(A179,'[1]2020年工作表 (填表用) (2)'!$D$7:$H$1732,5,0)</f>
        <v>729</v>
      </c>
      <c r="E179" s="409">
        <f>VLOOKUP(A179,'[1]2020年工作表 (填表用) (2)'!$D$9:$J$1631,7,0)</f>
        <v>778</v>
      </c>
      <c r="F179" s="409"/>
      <c r="G179" s="409"/>
      <c r="H179" s="409">
        <f>VLOOKUP(A179,'[1]2020年工作表 (填表用) (2)'!$D$7:$L$1683,9,0)</f>
        <v>757</v>
      </c>
      <c r="I179" s="417" t="str">
        <f t="shared" si="3"/>
        <v/>
      </c>
    </row>
    <row r="180" ht="15" spans="1:11">
      <c r="A180" s="401">
        <v>2012902</v>
      </c>
      <c r="B180" s="408" t="s">
        <v>136</v>
      </c>
      <c r="C180" s="409">
        <f>VLOOKUP(A180,'[1]2020年工作表 (填表用) (2)'!$D$7:$F$1731,3,0)</f>
        <v>507</v>
      </c>
      <c r="D180" s="409">
        <f>VLOOKUP(A180,'[1]2020年工作表 (填表用) (2)'!$D$7:$H$1732,5,0)</f>
        <v>0</v>
      </c>
      <c r="E180" s="409">
        <f>VLOOKUP(A180,'[1]2020年工作表 (填表用) (2)'!$D$9:$J$1631,7,0)</f>
        <v>564</v>
      </c>
      <c r="F180" s="409"/>
      <c r="G180" s="409"/>
      <c r="H180" s="409">
        <f>VLOOKUP(A180,'[1]2020年工作表 (填表用) (2)'!$D$7:$L$1683,9,0)</f>
        <v>551</v>
      </c>
      <c r="I180" s="417" t="str">
        <f t="shared" si="3"/>
        <v/>
      </c>
      <c r="K180">
        <v>10</v>
      </c>
    </row>
    <row r="181" ht="15" spans="1:10">
      <c r="A181" s="401">
        <v>2012903</v>
      </c>
      <c r="B181" s="408" t="s">
        <v>137</v>
      </c>
      <c r="C181" s="409">
        <f>VLOOKUP(A181,'[1]2020年工作表 (填表用) (2)'!$D$7:$F$1731,3,0)</f>
        <v>0</v>
      </c>
      <c r="D181" s="409">
        <f>VLOOKUP(A181,'[1]2020年工作表 (填表用) (2)'!$D$7:$H$1732,5,0)</f>
        <v>0</v>
      </c>
      <c r="E181" s="409">
        <f>VLOOKUP(A181,'[1]2020年工作表 (填表用) (2)'!$D$9:$J$1631,7,0)</f>
        <v>0</v>
      </c>
      <c r="F181" s="409"/>
      <c r="G181" s="409"/>
      <c r="H181" s="409">
        <f>VLOOKUP(A181,'[1]2020年工作表 (填表用) (2)'!$D$7:$L$1683,9,0)</f>
        <v>0</v>
      </c>
      <c r="I181" s="417" t="str">
        <f t="shared" si="3"/>
        <v/>
      </c>
      <c r="J181" t="s">
        <v>138</v>
      </c>
    </row>
    <row r="182" ht="15" spans="1:10">
      <c r="A182" s="401">
        <v>2012906</v>
      </c>
      <c r="B182" s="408" t="s">
        <v>239</v>
      </c>
      <c r="C182" s="409">
        <f>VLOOKUP(A182,'[1]2020年工作表 (填表用) (2)'!$D$7:$F$1731,3,0)</f>
        <v>0</v>
      </c>
      <c r="D182" s="409">
        <f>VLOOKUP(A182,'[1]2020年工作表 (填表用) (2)'!$D$7:$H$1732,5,0)</f>
        <v>0</v>
      </c>
      <c r="E182" s="409">
        <f>VLOOKUP(A182,'[1]2020年工作表 (填表用) (2)'!$D$9:$J$1631,7,0)</f>
        <v>0</v>
      </c>
      <c r="F182" s="409"/>
      <c r="G182" s="409"/>
      <c r="H182" s="409">
        <f>VLOOKUP(A182,'[1]2020年工作表 (填表用) (2)'!$D$7:$L$1683,9,0)</f>
        <v>0</v>
      </c>
      <c r="I182" s="417" t="str">
        <f t="shared" si="3"/>
        <v/>
      </c>
      <c r="J182" t="s">
        <v>138</v>
      </c>
    </row>
    <row r="183" ht="15" spans="1:9">
      <c r="A183" s="401">
        <v>2012950</v>
      </c>
      <c r="B183" s="408" t="s">
        <v>145</v>
      </c>
      <c r="C183" s="409">
        <f>VLOOKUP(A183,'[1]2020年工作表 (填表用) (2)'!$D$7:$F$1731,3,0)</f>
        <v>155</v>
      </c>
      <c r="D183" s="409">
        <f>VLOOKUP(A183,'[1]2020年工作表 (填表用) (2)'!$D$7:$H$1732,5,0)</f>
        <v>34</v>
      </c>
      <c r="E183" s="409">
        <f>VLOOKUP(A183,'[1]2020年工作表 (填表用) (2)'!$D$9:$J$1631,7,0)</f>
        <v>201</v>
      </c>
      <c r="F183" s="409"/>
      <c r="G183" s="409"/>
      <c r="H183" s="409">
        <f>VLOOKUP(A183,'[1]2020年工作表 (填表用) (2)'!$D$7:$L$1683,9,0)</f>
        <v>190</v>
      </c>
      <c r="I183" s="417" t="str">
        <f t="shared" si="3"/>
        <v/>
      </c>
    </row>
    <row r="184" ht="15" spans="1:11">
      <c r="A184" s="401">
        <v>2012999</v>
      </c>
      <c r="B184" s="408" t="s">
        <v>240</v>
      </c>
      <c r="C184" s="409">
        <f>VLOOKUP(A184,'[1]2020年工作表 (填表用) (2)'!$D$7:$F$1731,3,0)</f>
        <v>127</v>
      </c>
      <c r="D184" s="409">
        <f>VLOOKUP(A184,'[1]2020年工作表 (填表用) (2)'!$D$7:$H$1732,5,0)</f>
        <v>219</v>
      </c>
      <c r="E184" s="409">
        <f>VLOOKUP(A184,'[1]2020年工作表 (填表用) (2)'!$D$9:$J$1631,7,0)</f>
        <v>464</v>
      </c>
      <c r="F184" s="409"/>
      <c r="G184" s="409"/>
      <c r="H184" s="409">
        <f>VLOOKUP(A184,'[1]2020年工作表 (填表用) (2)'!$D$7:$L$1683,9,0)</f>
        <v>412</v>
      </c>
      <c r="I184" s="417" t="str">
        <f t="shared" si="3"/>
        <v/>
      </c>
      <c r="K184">
        <v>16</v>
      </c>
    </row>
    <row r="185" ht="15" spans="1:11">
      <c r="A185" s="401">
        <v>20131</v>
      </c>
      <c r="B185" s="402" t="s">
        <v>241</v>
      </c>
      <c r="C185" s="407">
        <f>VLOOKUP(A185,'[1]2020年工作表 (填表用) (2)'!$D$7:$F$1731,3,0)</f>
        <v>3766</v>
      </c>
      <c r="D185" s="407">
        <f>VLOOKUP(A185,'[1]2020年工作表 (填表用) (2)'!$D$7:$H$1732,5,0)</f>
        <v>3655</v>
      </c>
      <c r="E185" s="407">
        <f>VLOOKUP(A185,'[1]2020年工作表 (填表用) (2)'!$D$9:$J$1631,7,0)</f>
        <v>3999</v>
      </c>
      <c r="F185" s="407"/>
      <c r="G185" s="407"/>
      <c r="H185" s="407">
        <f>VLOOKUP(A185,'[1]2020年工作表 (填表用) (2)'!$D$7:$L$1683,9,0)</f>
        <v>4954</v>
      </c>
      <c r="I185" s="419" t="str">
        <f t="shared" si="3"/>
        <v/>
      </c>
      <c r="J185" s="420"/>
      <c r="K185" s="420"/>
    </row>
    <row r="186" ht="15" spans="1:9">
      <c r="A186" s="401">
        <v>2013101</v>
      </c>
      <c r="B186" s="408" t="s">
        <v>135</v>
      </c>
      <c r="C186" s="409">
        <f>VLOOKUP(A186,'[1]2020年工作表 (填表用) (2)'!$D$7:$F$1731,3,0)</f>
        <v>1483</v>
      </c>
      <c r="D186" s="409">
        <f>VLOOKUP(A186,'[1]2020年工作表 (填表用) (2)'!$D$7:$H$1732,5,0)</f>
        <v>1745</v>
      </c>
      <c r="E186" s="409">
        <f>VLOOKUP(A186,'[1]2020年工作表 (填表用) (2)'!$D$9:$J$1631,7,0)</f>
        <v>1858</v>
      </c>
      <c r="F186" s="409"/>
      <c r="G186" s="409"/>
      <c r="H186" s="409">
        <f>VLOOKUP(A186,'[1]2020年工作表 (填表用) (2)'!$D$7:$L$1683,9,0)</f>
        <v>1777</v>
      </c>
      <c r="I186" s="417" t="str">
        <f t="shared" si="3"/>
        <v/>
      </c>
    </row>
    <row r="187" ht="15" spans="1:9">
      <c r="A187" s="401">
        <v>2013102</v>
      </c>
      <c r="B187" s="408" t="s">
        <v>136</v>
      </c>
      <c r="C187" s="409">
        <f>VLOOKUP(A187,'[1]2020年工作表 (填表用) (2)'!$D$7:$F$1731,3,0)</f>
        <v>2132</v>
      </c>
      <c r="D187" s="409">
        <f>VLOOKUP(A187,'[1]2020年工作表 (填表用) (2)'!$D$7:$H$1732,5,0)</f>
        <v>1709</v>
      </c>
      <c r="E187" s="409">
        <f>VLOOKUP(A187,'[1]2020年工作表 (填表用) (2)'!$D$9:$J$1631,7,0)</f>
        <v>1896</v>
      </c>
      <c r="F187" s="409"/>
      <c r="G187" s="409"/>
      <c r="H187" s="409">
        <f>VLOOKUP(A187,'[1]2020年工作表 (填表用) (2)'!$D$7:$L$1683,9,0)</f>
        <v>2934</v>
      </c>
      <c r="I187" s="417" t="str">
        <f t="shared" si="3"/>
        <v/>
      </c>
    </row>
    <row r="188" ht="15" spans="1:10">
      <c r="A188" s="401">
        <v>2013103</v>
      </c>
      <c r="B188" s="408" t="s">
        <v>137</v>
      </c>
      <c r="C188" s="409">
        <f>VLOOKUP(A188,'[1]2020年工作表 (填表用) (2)'!$D$7:$F$1731,3,0)</f>
        <v>0</v>
      </c>
      <c r="D188" s="409">
        <f>VLOOKUP(A188,'[1]2020年工作表 (填表用) (2)'!$D$7:$H$1732,5,0)</f>
        <v>0</v>
      </c>
      <c r="E188" s="409">
        <f>VLOOKUP(A188,'[1]2020年工作表 (填表用) (2)'!$D$9:$J$1631,7,0)</f>
        <v>0</v>
      </c>
      <c r="F188" s="409"/>
      <c r="G188" s="409"/>
      <c r="H188" s="409">
        <f>VLOOKUP(A188,'[1]2020年工作表 (填表用) (2)'!$D$7:$L$1683,9,0)</f>
        <v>0</v>
      </c>
      <c r="I188" s="417" t="str">
        <f t="shared" si="3"/>
        <v/>
      </c>
      <c r="J188" t="s">
        <v>138</v>
      </c>
    </row>
    <row r="189" ht="15" spans="1:10">
      <c r="A189" s="401">
        <v>2013105</v>
      </c>
      <c r="B189" s="408" t="s">
        <v>242</v>
      </c>
      <c r="C189" s="409">
        <f>VLOOKUP(A189,'[1]2020年工作表 (填表用) (2)'!$D$7:$F$1731,3,0)</f>
        <v>0</v>
      </c>
      <c r="D189" s="409">
        <f>VLOOKUP(A189,'[1]2020年工作表 (填表用) (2)'!$D$7:$H$1732,5,0)</f>
        <v>0</v>
      </c>
      <c r="E189" s="409">
        <f>VLOOKUP(A189,'[1]2020年工作表 (填表用) (2)'!$D$9:$J$1631,7,0)</f>
        <v>0</v>
      </c>
      <c r="F189" s="409"/>
      <c r="G189" s="409"/>
      <c r="H189" s="409">
        <f>VLOOKUP(A189,'[1]2020年工作表 (填表用) (2)'!$D$7:$L$1683,9,0)</f>
        <v>0</v>
      </c>
      <c r="I189" s="417" t="str">
        <f t="shared" si="3"/>
        <v/>
      </c>
      <c r="J189" t="s">
        <v>138</v>
      </c>
    </row>
    <row r="190" ht="15" spans="1:9">
      <c r="A190" s="401">
        <v>2013150</v>
      </c>
      <c r="B190" s="408" t="s">
        <v>145</v>
      </c>
      <c r="C190" s="409">
        <f>VLOOKUP(A190,'[1]2020年工作表 (填表用) (2)'!$D$7:$F$1731,3,0)</f>
        <v>151</v>
      </c>
      <c r="D190" s="409">
        <f>VLOOKUP(A190,'[1]2020年工作表 (填表用) (2)'!$D$7:$H$1732,5,0)</f>
        <v>201</v>
      </c>
      <c r="E190" s="409">
        <f>VLOOKUP(A190,'[1]2020年工作表 (填表用) (2)'!$D$9:$J$1631,7,0)</f>
        <v>245</v>
      </c>
      <c r="F190" s="409"/>
      <c r="G190" s="409"/>
      <c r="H190" s="409">
        <f>VLOOKUP(A190,'[1]2020年工作表 (填表用) (2)'!$D$7:$L$1683,9,0)</f>
        <v>243</v>
      </c>
      <c r="I190" s="417" t="str">
        <f t="shared" si="3"/>
        <v/>
      </c>
    </row>
    <row r="191" ht="15" spans="1:10">
      <c r="A191" s="401">
        <v>2013199</v>
      </c>
      <c r="B191" s="408" t="s">
        <v>243</v>
      </c>
      <c r="C191" s="409">
        <f>VLOOKUP(A191,'[1]2020年工作表 (填表用) (2)'!$D$7:$F$1731,3,0)</f>
        <v>0</v>
      </c>
      <c r="D191" s="409">
        <f>VLOOKUP(A191,'[1]2020年工作表 (填表用) (2)'!$D$7:$H$1732,5,0)</f>
        <v>0</v>
      </c>
      <c r="E191" s="409">
        <f>VLOOKUP(A191,'[1]2020年工作表 (填表用) (2)'!$D$9:$J$1631,7,0)</f>
        <v>0</v>
      </c>
      <c r="F191" s="409"/>
      <c r="G191" s="409"/>
      <c r="H191" s="409">
        <f>VLOOKUP(A191,'[1]2020年工作表 (填表用) (2)'!$D$7:$L$1683,9,0)</f>
        <v>0</v>
      </c>
      <c r="I191" s="417" t="str">
        <f t="shared" si="3"/>
        <v/>
      </c>
      <c r="J191" t="s">
        <v>138</v>
      </c>
    </row>
    <row r="192" ht="15" spans="1:11">
      <c r="A192" s="401">
        <v>20132</v>
      </c>
      <c r="B192" s="402" t="s">
        <v>244</v>
      </c>
      <c r="C192" s="407">
        <f>VLOOKUP(A192,'[1]2020年工作表 (填表用) (2)'!$D$7:$F$1731,3,0)</f>
        <v>2375</v>
      </c>
      <c r="D192" s="407">
        <f>VLOOKUP(A192,'[1]2020年工作表 (填表用) (2)'!$D$7:$H$1732,5,0)</f>
        <v>4714</v>
      </c>
      <c r="E192" s="407">
        <f>VLOOKUP(A192,'[1]2020年工作表 (填表用) (2)'!$D$9:$J$1631,7,0)</f>
        <v>3777</v>
      </c>
      <c r="F192" s="407"/>
      <c r="G192" s="407"/>
      <c r="H192" s="407">
        <f>VLOOKUP(A192,'[1]2020年工作表 (填表用) (2)'!$D$7:$L$1683,9,0)</f>
        <v>4358</v>
      </c>
      <c r="I192" s="419" t="str">
        <f t="shared" si="3"/>
        <v/>
      </c>
      <c r="J192" s="420"/>
      <c r="K192" s="420"/>
    </row>
    <row r="193" ht="15" spans="1:9">
      <c r="A193" s="401">
        <v>2013201</v>
      </c>
      <c r="B193" s="408" t="s">
        <v>135</v>
      </c>
      <c r="C193" s="409">
        <f>VLOOKUP(A193,'[1]2020年工作表 (填表用) (2)'!$D$7:$F$1731,3,0)</f>
        <v>567</v>
      </c>
      <c r="D193" s="409">
        <f>VLOOKUP(A193,'[1]2020年工作表 (填表用) (2)'!$D$7:$H$1732,5,0)</f>
        <v>715</v>
      </c>
      <c r="E193" s="409">
        <f>VLOOKUP(A193,'[1]2020年工作表 (填表用) (2)'!$D$9:$J$1631,7,0)</f>
        <v>758</v>
      </c>
      <c r="F193" s="409"/>
      <c r="G193" s="409"/>
      <c r="H193" s="409">
        <f>VLOOKUP(A193,'[1]2020年工作表 (填表用) (2)'!$D$7:$L$1683,9,0)</f>
        <v>723</v>
      </c>
      <c r="I193" s="417" t="str">
        <f t="shared" si="3"/>
        <v/>
      </c>
    </row>
    <row r="194" ht="15" spans="1:11">
      <c r="A194" s="401">
        <v>2013202</v>
      </c>
      <c r="B194" s="408" t="s">
        <v>136</v>
      </c>
      <c r="C194" s="409">
        <f>VLOOKUP(A194,'[1]2020年工作表 (填表用) (2)'!$D$7:$F$1731,3,0)</f>
        <v>1574</v>
      </c>
      <c r="D194" s="409">
        <f>VLOOKUP(A194,'[1]2020年工作表 (填表用) (2)'!$D$7:$H$1732,5,0)</f>
        <v>3872</v>
      </c>
      <c r="E194" s="409">
        <f>VLOOKUP(A194,'[1]2020年工作表 (填表用) (2)'!$D$9:$J$1631,7,0)</f>
        <v>2883</v>
      </c>
      <c r="F194" s="409"/>
      <c r="G194" s="409"/>
      <c r="H194" s="409">
        <f>VLOOKUP(A194,'[1]2020年工作表 (填表用) (2)'!$D$7:$L$1683,9,0)</f>
        <v>3512</v>
      </c>
      <c r="I194" s="417" t="str">
        <f t="shared" si="3"/>
        <v/>
      </c>
      <c r="K194">
        <v>55</v>
      </c>
    </row>
    <row r="195" ht="15" spans="1:10">
      <c r="A195" s="401">
        <v>2013203</v>
      </c>
      <c r="B195" s="408" t="s">
        <v>137</v>
      </c>
      <c r="C195" s="409">
        <f>VLOOKUP(A195,'[1]2020年工作表 (填表用) (2)'!$D$7:$F$1731,3,0)</f>
        <v>0</v>
      </c>
      <c r="D195" s="409">
        <f>VLOOKUP(A195,'[1]2020年工作表 (填表用) (2)'!$D$7:$H$1732,5,0)</f>
        <v>0</v>
      </c>
      <c r="E195" s="409">
        <f>VLOOKUP(A195,'[1]2020年工作表 (填表用) (2)'!$D$9:$J$1631,7,0)</f>
        <v>0</v>
      </c>
      <c r="F195" s="409"/>
      <c r="G195" s="409"/>
      <c r="H195" s="409">
        <f>VLOOKUP(A195,'[1]2020年工作表 (填表用) (2)'!$D$7:$L$1683,9,0)</f>
        <v>0</v>
      </c>
      <c r="I195" s="417" t="str">
        <f t="shared" si="3"/>
        <v/>
      </c>
      <c r="J195" t="s">
        <v>138</v>
      </c>
    </row>
    <row r="196" ht="15" spans="1:10">
      <c r="A196" s="401">
        <v>2013204</v>
      </c>
      <c r="B196" s="408" t="s">
        <v>245</v>
      </c>
      <c r="C196" s="409">
        <f>VLOOKUP(A196,'[1]2020年工作表 (填表用) (2)'!$D$7:$F$1731,3,0)</f>
        <v>0</v>
      </c>
      <c r="D196" s="409">
        <f>VLOOKUP(A196,'[1]2020年工作表 (填表用) (2)'!$D$7:$H$1732,5,0)</f>
        <v>0</v>
      </c>
      <c r="E196" s="409">
        <f>VLOOKUP(A196,'[1]2020年工作表 (填表用) (2)'!$D$9:$J$1631,7,0)</f>
        <v>0</v>
      </c>
      <c r="F196" s="409"/>
      <c r="G196" s="409"/>
      <c r="H196" s="409">
        <f>VLOOKUP(A196,'[1]2020年工作表 (填表用) (2)'!$D$7:$L$1683,9,0)</f>
        <v>0</v>
      </c>
      <c r="I196" s="417" t="str">
        <f t="shared" si="3"/>
        <v/>
      </c>
      <c r="J196" t="s">
        <v>138</v>
      </c>
    </row>
    <row r="197" ht="15" spans="1:9">
      <c r="A197" s="401">
        <v>2013250</v>
      </c>
      <c r="B197" s="408" t="s">
        <v>145</v>
      </c>
      <c r="C197" s="409">
        <f>VLOOKUP(A197,'[1]2020年工作表 (填表用) (2)'!$D$7:$F$1731,3,0)</f>
        <v>91</v>
      </c>
      <c r="D197" s="409">
        <f>VLOOKUP(A197,'[1]2020年工作表 (填表用) (2)'!$D$7:$H$1732,5,0)</f>
        <v>127</v>
      </c>
      <c r="E197" s="409">
        <f>VLOOKUP(A197,'[1]2020年工作表 (填表用) (2)'!$D$9:$J$1631,7,0)</f>
        <v>135</v>
      </c>
      <c r="F197" s="409"/>
      <c r="G197" s="409"/>
      <c r="H197" s="409">
        <f>VLOOKUP(A197,'[1]2020年工作表 (填表用) (2)'!$D$7:$L$1683,9,0)</f>
        <v>123</v>
      </c>
      <c r="I197" s="417" t="str">
        <f t="shared" si="3"/>
        <v/>
      </c>
    </row>
    <row r="198" ht="15" spans="1:9">
      <c r="A198" s="401">
        <v>2013299</v>
      </c>
      <c r="B198" s="408" t="s">
        <v>246</v>
      </c>
      <c r="C198" s="409">
        <f>VLOOKUP(A198,'[1]2020年工作表 (填表用) (2)'!$D$7:$F$1731,3,0)</f>
        <v>143</v>
      </c>
      <c r="D198" s="409">
        <f>VLOOKUP(A198,'[1]2020年工作表 (填表用) (2)'!$D$7:$H$1732,5,0)</f>
        <v>0</v>
      </c>
      <c r="E198" s="409">
        <f>VLOOKUP(A198,'[1]2020年工作表 (填表用) (2)'!$D$9:$J$1631,7,0)</f>
        <v>0</v>
      </c>
      <c r="F198" s="409"/>
      <c r="G198" s="409"/>
      <c r="H198" s="409">
        <f>VLOOKUP(A198,'[1]2020年工作表 (填表用) (2)'!$D$7:$L$1683,9,0)</f>
        <v>0</v>
      </c>
      <c r="I198" s="417" t="str">
        <f t="shared" ref="I198:I261" si="4">IF(ISERROR(H198/G198),"",H198/G198*100)</f>
        <v/>
      </c>
    </row>
    <row r="199" ht="15" spans="1:9">
      <c r="A199" s="401">
        <v>20133</v>
      </c>
      <c r="B199" s="402" t="s">
        <v>247</v>
      </c>
      <c r="C199" s="409">
        <f>VLOOKUP(A199,'[1]2020年工作表 (填表用) (2)'!$D$7:$F$1731,3,0)</f>
        <v>2809</v>
      </c>
      <c r="D199" s="409">
        <f>VLOOKUP(A199,'[1]2020年工作表 (填表用) (2)'!$D$7:$H$1732,5,0)</f>
        <v>3120</v>
      </c>
      <c r="E199" s="409">
        <f>VLOOKUP(A199,'[1]2020年工作表 (填表用) (2)'!$D$9:$J$1631,7,0)</f>
        <v>2667</v>
      </c>
      <c r="F199" s="409"/>
      <c r="G199" s="409"/>
      <c r="H199" s="409">
        <f>VLOOKUP(A199,'[1]2020年工作表 (填表用) (2)'!$D$7:$L$1683,9,0)</f>
        <v>2827</v>
      </c>
      <c r="I199" s="417" t="str">
        <f t="shared" si="4"/>
        <v/>
      </c>
    </row>
    <row r="200" ht="15" spans="1:9">
      <c r="A200" s="401">
        <v>2013301</v>
      </c>
      <c r="B200" s="408" t="s">
        <v>135</v>
      </c>
      <c r="C200" s="409">
        <f>VLOOKUP(A200,'[1]2020年工作表 (填表用) (2)'!$D$7:$F$1731,3,0)</f>
        <v>313</v>
      </c>
      <c r="D200" s="409">
        <f>VLOOKUP(A200,'[1]2020年工作表 (填表用) (2)'!$D$7:$H$1732,5,0)</f>
        <v>386</v>
      </c>
      <c r="E200" s="409">
        <f>VLOOKUP(A200,'[1]2020年工作表 (填表用) (2)'!$D$9:$J$1631,7,0)</f>
        <v>429</v>
      </c>
      <c r="F200" s="409"/>
      <c r="G200" s="409"/>
      <c r="H200" s="409">
        <f>VLOOKUP(A200,'[1]2020年工作表 (填表用) (2)'!$D$7:$L$1683,9,0)</f>
        <v>426</v>
      </c>
      <c r="I200" s="417" t="str">
        <f t="shared" si="4"/>
        <v/>
      </c>
    </row>
    <row r="201" ht="15" spans="1:9">
      <c r="A201" s="401">
        <v>2013302</v>
      </c>
      <c r="B201" s="408" t="s">
        <v>136</v>
      </c>
      <c r="C201" s="409">
        <f>VLOOKUP(A201,'[1]2020年工作表 (填表用) (2)'!$D$7:$F$1731,3,0)</f>
        <v>2359</v>
      </c>
      <c r="D201" s="409">
        <f>VLOOKUP(A201,'[1]2020年工作表 (填表用) (2)'!$D$7:$H$1732,5,0)</f>
        <v>2548</v>
      </c>
      <c r="E201" s="409">
        <f>VLOOKUP(A201,'[1]2020年工作表 (填表用) (2)'!$D$9:$J$1631,7,0)</f>
        <v>2016</v>
      </c>
      <c r="F201" s="409"/>
      <c r="G201" s="409"/>
      <c r="H201" s="409">
        <f>VLOOKUP(A201,'[1]2020年工作表 (填表用) (2)'!$D$7:$L$1683,9,0)</f>
        <v>2184</v>
      </c>
      <c r="I201" s="417" t="str">
        <f t="shared" si="4"/>
        <v/>
      </c>
    </row>
    <row r="202" ht="15" spans="1:10">
      <c r="A202" s="401">
        <v>2013303</v>
      </c>
      <c r="B202" s="408" t="s">
        <v>137</v>
      </c>
      <c r="C202" s="409">
        <f>VLOOKUP(A202,'[1]2020年工作表 (填表用) (2)'!$D$7:$F$1731,3,0)</f>
        <v>0</v>
      </c>
      <c r="D202" s="409">
        <f>VLOOKUP(A202,'[1]2020年工作表 (填表用) (2)'!$D$7:$H$1732,5,0)</f>
        <v>0</v>
      </c>
      <c r="E202" s="409">
        <f>VLOOKUP(A202,'[1]2020年工作表 (填表用) (2)'!$D$9:$J$1631,7,0)</f>
        <v>0</v>
      </c>
      <c r="F202" s="409"/>
      <c r="G202" s="409"/>
      <c r="H202" s="409">
        <f>VLOOKUP(A202,'[1]2020年工作表 (填表用) (2)'!$D$7:$L$1683,9,0)</f>
        <v>0</v>
      </c>
      <c r="I202" s="417" t="str">
        <f t="shared" si="4"/>
        <v/>
      </c>
      <c r="J202" t="s">
        <v>138</v>
      </c>
    </row>
    <row r="203" ht="15" spans="1:10">
      <c r="A203" s="401">
        <v>2013304</v>
      </c>
      <c r="B203" s="408" t="s">
        <v>248</v>
      </c>
      <c r="C203" s="409">
        <f>VLOOKUP(A203,'[1]2020年工作表 (填表用) (2)'!$D$7:$F$1731,3,0)</f>
        <v>0</v>
      </c>
      <c r="D203" s="409">
        <f>VLOOKUP(A203,'[1]2020年工作表 (填表用) (2)'!$D$7:$H$1732,5,0)</f>
        <v>0</v>
      </c>
      <c r="E203" s="409">
        <f>VLOOKUP(A203,'[1]2020年工作表 (填表用) (2)'!$D$9:$J$1631,7,0)</f>
        <v>0</v>
      </c>
      <c r="F203" s="409"/>
      <c r="G203" s="409"/>
      <c r="H203" s="409">
        <f>VLOOKUP(A203,'[1]2020年工作表 (填表用) (2)'!$D$7:$L$1683,9,0)</f>
        <v>0</v>
      </c>
      <c r="I203" s="417" t="str">
        <f t="shared" si="4"/>
        <v/>
      </c>
      <c r="J203" t="s">
        <v>138</v>
      </c>
    </row>
    <row r="204" ht="15" spans="1:9">
      <c r="A204" s="401">
        <v>2013350</v>
      </c>
      <c r="B204" s="408" t="s">
        <v>145</v>
      </c>
      <c r="C204" s="409">
        <f>VLOOKUP(A204,'[1]2020年工作表 (填表用) (2)'!$D$7:$F$1731,3,0)</f>
        <v>137</v>
      </c>
      <c r="D204" s="409">
        <f>VLOOKUP(A204,'[1]2020年工作表 (填表用) (2)'!$D$7:$H$1732,5,0)</f>
        <v>186</v>
      </c>
      <c r="E204" s="409">
        <f>VLOOKUP(A204,'[1]2020年工作表 (填表用) (2)'!$D$9:$J$1631,7,0)</f>
        <v>223</v>
      </c>
      <c r="F204" s="409"/>
      <c r="G204" s="409"/>
      <c r="H204" s="409">
        <f>VLOOKUP(A204,'[1]2020年工作表 (填表用) (2)'!$D$7:$L$1683,9,0)</f>
        <v>217</v>
      </c>
      <c r="I204" s="417" t="str">
        <f t="shared" si="4"/>
        <v/>
      </c>
    </row>
    <row r="205" ht="15" spans="1:9">
      <c r="A205" s="401">
        <v>2013399</v>
      </c>
      <c r="B205" s="408" t="s">
        <v>249</v>
      </c>
      <c r="C205" s="409">
        <f>VLOOKUP(A205,'[1]2020年工作表 (填表用) (2)'!$D$7:$F$1731,3,0)</f>
        <v>0</v>
      </c>
      <c r="D205" s="409">
        <f>VLOOKUP(A205,'[1]2020年工作表 (填表用) (2)'!$D$7:$H$1732,5,0)</f>
        <v>0</v>
      </c>
      <c r="E205" s="409">
        <f>VLOOKUP(A205,'[1]2020年工作表 (填表用) (2)'!$D$9:$J$1631,7,0)</f>
        <v>0</v>
      </c>
      <c r="F205" s="409"/>
      <c r="G205" s="409"/>
      <c r="H205" s="409">
        <f>VLOOKUP(A205,'[1]2020年工作表 (填表用) (2)'!$D$7:$L$1683,9,0)</f>
        <v>0</v>
      </c>
      <c r="I205" s="417" t="str">
        <f t="shared" si="4"/>
        <v/>
      </c>
    </row>
    <row r="206" ht="15" spans="1:9">
      <c r="A206" s="401">
        <v>20134</v>
      </c>
      <c r="B206" s="402" t="s">
        <v>250</v>
      </c>
      <c r="C206" s="409">
        <f>VLOOKUP(A206,'[1]2020年工作表 (填表用) (2)'!$D$7:$F$1731,3,0)</f>
        <v>421</v>
      </c>
      <c r="D206" s="409">
        <f>VLOOKUP(A206,'[1]2020年工作表 (填表用) (2)'!$D$7:$H$1732,5,0)</f>
        <v>507</v>
      </c>
      <c r="E206" s="409">
        <f>VLOOKUP(A206,'[1]2020年工作表 (填表用) (2)'!$D$9:$J$1631,7,0)</f>
        <v>537</v>
      </c>
      <c r="F206" s="409"/>
      <c r="G206" s="409"/>
      <c r="H206" s="409">
        <f>VLOOKUP(A206,'[1]2020年工作表 (填表用) (2)'!$D$7:$L$1683,9,0)</f>
        <v>596</v>
      </c>
      <c r="I206" s="417" t="str">
        <f t="shared" si="4"/>
        <v/>
      </c>
    </row>
    <row r="207" ht="15" spans="1:9">
      <c r="A207" s="401">
        <v>2013401</v>
      </c>
      <c r="B207" s="408" t="s">
        <v>135</v>
      </c>
      <c r="C207" s="409">
        <f>VLOOKUP(A207,'[1]2020年工作表 (填表用) (2)'!$D$7:$F$1731,3,0)</f>
        <v>150</v>
      </c>
      <c r="D207" s="409">
        <f>VLOOKUP(A207,'[1]2020年工作表 (填表用) (2)'!$D$7:$H$1732,5,0)</f>
        <v>194</v>
      </c>
      <c r="E207" s="409">
        <f>VLOOKUP(A207,'[1]2020年工作表 (填表用) (2)'!$D$9:$J$1631,7,0)</f>
        <v>208</v>
      </c>
      <c r="F207" s="409"/>
      <c r="G207" s="409"/>
      <c r="H207" s="409">
        <f>VLOOKUP(A207,'[1]2020年工作表 (填表用) (2)'!$D$7:$L$1683,9,0)</f>
        <v>207</v>
      </c>
      <c r="I207" s="417" t="str">
        <f t="shared" si="4"/>
        <v/>
      </c>
    </row>
    <row r="208" ht="15" spans="1:9">
      <c r="A208" s="401">
        <v>2013402</v>
      </c>
      <c r="B208" s="408" t="s">
        <v>136</v>
      </c>
      <c r="C208" s="409">
        <f>VLOOKUP(A208,'[1]2020年工作表 (填表用) (2)'!$D$7:$F$1731,3,0)</f>
        <v>137</v>
      </c>
      <c r="D208" s="409">
        <f>VLOOKUP(A208,'[1]2020年工作表 (填表用) (2)'!$D$7:$H$1732,5,0)</f>
        <v>168</v>
      </c>
      <c r="E208" s="409">
        <f>VLOOKUP(A208,'[1]2020年工作表 (填表用) (2)'!$D$9:$J$1631,7,0)</f>
        <v>176</v>
      </c>
      <c r="F208" s="409"/>
      <c r="G208" s="409"/>
      <c r="H208" s="409">
        <f>VLOOKUP(A208,'[1]2020年工作表 (填表用) (2)'!$D$7:$L$1683,9,0)</f>
        <v>154</v>
      </c>
      <c r="I208" s="417" t="str">
        <f t="shared" si="4"/>
        <v/>
      </c>
    </row>
    <row r="209" ht="15" spans="1:10">
      <c r="A209" s="401">
        <v>2013403</v>
      </c>
      <c r="B209" s="408" t="s">
        <v>137</v>
      </c>
      <c r="C209" s="409">
        <f>VLOOKUP(A209,'[1]2020年工作表 (填表用) (2)'!$D$7:$F$1731,3,0)</f>
        <v>0</v>
      </c>
      <c r="D209" s="409">
        <f>VLOOKUP(A209,'[1]2020年工作表 (填表用) (2)'!$D$7:$H$1732,5,0)</f>
        <v>0</v>
      </c>
      <c r="E209" s="409">
        <f>VLOOKUP(A209,'[1]2020年工作表 (填表用) (2)'!$D$9:$J$1631,7,0)</f>
        <v>0</v>
      </c>
      <c r="F209" s="409"/>
      <c r="G209" s="409"/>
      <c r="H209" s="409">
        <f>VLOOKUP(A209,'[1]2020年工作表 (填表用) (2)'!$D$7:$L$1683,9,0)</f>
        <v>0</v>
      </c>
      <c r="I209" s="417" t="str">
        <f t="shared" si="4"/>
        <v/>
      </c>
      <c r="J209" t="s">
        <v>138</v>
      </c>
    </row>
    <row r="210" ht="15" spans="1:9">
      <c r="A210" s="401">
        <v>2013404</v>
      </c>
      <c r="B210" s="408" t="s">
        <v>251</v>
      </c>
      <c r="C210" s="409">
        <f>VLOOKUP(A210,'[1]2020年工作表 (填表用) (2)'!$D$7:$F$1731,3,0)</f>
        <v>22</v>
      </c>
      <c r="D210" s="409">
        <f>VLOOKUP(A210,'[1]2020年工作表 (填表用) (2)'!$D$7:$H$1732,5,0)</f>
        <v>0</v>
      </c>
      <c r="E210" s="409">
        <f>VLOOKUP(A210,'[1]2020年工作表 (填表用) (2)'!$D$9:$J$1631,7,0)</f>
        <v>0</v>
      </c>
      <c r="F210" s="409"/>
      <c r="G210" s="409"/>
      <c r="H210" s="409">
        <f>VLOOKUP(A210,'[1]2020年工作表 (填表用) (2)'!$D$7:$L$1683,9,0)</f>
        <v>80</v>
      </c>
      <c r="I210" s="417" t="str">
        <f t="shared" si="4"/>
        <v/>
      </c>
    </row>
    <row r="211" ht="15" spans="1:10">
      <c r="A211" s="401">
        <v>2013405</v>
      </c>
      <c r="B211" s="408" t="s">
        <v>252</v>
      </c>
      <c r="C211" s="409">
        <f>VLOOKUP(A211,'[1]2020年工作表 (填表用) (2)'!$D$7:$F$1731,3,0)</f>
        <v>0</v>
      </c>
      <c r="D211" s="409">
        <f>VLOOKUP(A211,'[1]2020年工作表 (填表用) (2)'!$D$7:$H$1732,5,0)</f>
        <v>0</v>
      </c>
      <c r="E211" s="409">
        <f>VLOOKUP(A211,'[1]2020年工作表 (填表用) (2)'!$D$9:$J$1631,7,0)</f>
        <v>0</v>
      </c>
      <c r="F211" s="409"/>
      <c r="G211" s="409"/>
      <c r="H211" s="409">
        <f>VLOOKUP(A211,'[1]2020年工作表 (填表用) (2)'!$D$7:$L$1683,9,0)</f>
        <v>0</v>
      </c>
      <c r="I211" s="417" t="str">
        <f t="shared" si="4"/>
        <v/>
      </c>
      <c r="J211" t="s">
        <v>138</v>
      </c>
    </row>
    <row r="212" ht="15" spans="1:9">
      <c r="A212" s="401">
        <v>2013450</v>
      </c>
      <c r="B212" s="408" t="s">
        <v>145</v>
      </c>
      <c r="C212" s="409">
        <f>VLOOKUP(A212,'[1]2020年工作表 (填表用) (2)'!$D$7:$F$1731,3,0)</f>
        <v>108</v>
      </c>
      <c r="D212" s="409">
        <f>VLOOKUP(A212,'[1]2020年工作表 (填表用) (2)'!$D$7:$H$1732,5,0)</f>
        <v>145</v>
      </c>
      <c r="E212" s="409">
        <f>VLOOKUP(A212,'[1]2020年工作表 (填表用) (2)'!$D$9:$J$1631,7,0)</f>
        <v>153</v>
      </c>
      <c r="F212" s="409"/>
      <c r="G212" s="409"/>
      <c r="H212" s="409">
        <f>VLOOKUP(A212,'[1]2020年工作表 (填表用) (2)'!$D$7:$L$1683,9,0)</f>
        <v>155</v>
      </c>
      <c r="I212" s="417" t="str">
        <f t="shared" si="4"/>
        <v/>
      </c>
    </row>
    <row r="213" ht="15" spans="1:9">
      <c r="A213" s="401">
        <v>2013499</v>
      </c>
      <c r="B213" s="408" t="s">
        <v>253</v>
      </c>
      <c r="C213" s="409">
        <f>VLOOKUP(A213,'[1]2020年工作表 (填表用) (2)'!$D$7:$F$1731,3,0)</f>
        <v>4</v>
      </c>
      <c r="D213" s="409">
        <f>VLOOKUP(A213,'[1]2020年工作表 (填表用) (2)'!$D$7:$H$1732,5,0)</f>
        <v>0</v>
      </c>
      <c r="E213" s="409">
        <f>VLOOKUP(A213,'[1]2020年工作表 (填表用) (2)'!$D$9:$J$1631,7,0)</f>
        <v>0</v>
      </c>
      <c r="F213" s="409"/>
      <c r="G213" s="409"/>
      <c r="H213" s="409">
        <f>VLOOKUP(A213,'[1]2020年工作表 (填表用) (2)'!$D$7:$L$1683,9,0)</f>
        <v>0</v>
      </c>
      <c r="I213" s="417" t="str">
        <f t="shared" si="4"/>
        <v/>
      </c>
    </row>
    <row r="214" ht="15" spans="1:10">
      <c r="A214" s="401">
        <v>20135</v>
      </c>
      <c r="B214" s="402" t="s">
        <v>254</v>
      </c>
      <c r="C214" s="409">
        <f>VLOOKUP(A214,'[1]2020年工作表 (填表用) (2)'!$D$7:$F$1731,3,0)</f>
        <v>0</v>
      </c>
      <c r="D214" s="409">
        <f>VLOOKUP(A214,'[1]2020年工作表 (填表用) (2)'!$D$7:$H$1732,5,0)</f>
        <v>0</v>
      </c>
      <c r="E214" s="409">
        <f>VLOOKUP(A214,'[1]2020年工作表 (填表用) (2)'!$D$9:$J$1631,7,0)</f>
        <v>0</v>
      </c>
      <c r="F214" s="409"/>
      <c r="G214" s="409"/>
      <c r="H214" s="409">
        <f>VLOOKUP(A214,'[1]2020年工作表 (填表用) (2)'!$D$7:$L$1683,9,0)</f>
        <v>0</v>
      </c>
      <c r="I214" s="417" t="str">
        <f t="shared" si="4"/>
        <v/>
      </c>
      <c r="J214" t="s">
        <v>138</v>
      </c>
    </row>
    <row r="215" ht="15" spans="1:10">
      <c r="A215" s="401">
        <v>2013501</v>
      </c>
      <c r="B215" s="408" t="s">
        <v>135</v>
      </c>
      <c r="C215" s="409">
        <f>VLOOKUP(A215,'[1]2020年工作表 (填表用) (2)'!$D$7:$F$1731,3,0)</f>
        <v>0</v>
      </c>
      <c r="D215" s="409">
        <f>VLOOKUP(A215,'[1]2020年工作表 (填表用) (2)'!$D$7:$H$1732,5,0)</f>
        <v>0</v>
      </c>
      <c r="E215" s="409">
        <f>VLOOKUP(A215,'[1]2020年工作表 (填表用) (2)'!$D$9:$J$1631,7,0)</f>
        <v>0</v>
      </c>
      <c r="F215" s="409"/>
      <c r="G215" s="409"/>
      <c r="H215" s="409">
        <f>VLOOKUP(A215,'[1]2020年工作表 (填表用) (2)'!$D$7:$L$1683,9,0)</f>
        <v>0</v>
      </c>
      <c r="I215" s="417" t="str">
        <f t="shared" si="4"/>
        <v/>
      </c>
      <c r="J215" t="s">
        <v>138</v>
      </c>
    </row>
    <row r="216" ht="15" spans="1:10">
      <c r="A216" s="401">
        <v>2013502</v>
      </c>
      <c r="B216" s="408" t="s">
        <v>136</v>
      </c>
      <c r="C216" s="409">
        <f>VLOOKUP(A216,'[1]2020年工作表 (填表用) (2)'!$D$7:$F$1731,3,0)</f>
        <v>0</v>
      </c>
      <c r="D216" s="409">
        <f>VLOOKUP(A216,'[1]2020年工作表 (填表用) (2)'!$D$7:$H$1732,5,0)</f>
        <v>0</v>
      </c>
      <c r="E216" s="409">
        <f>VLOOKUP(A216,'[1]2020年工作表 (填表用) (2)'!$D$9:$J$1631,7,0)</f>
        <v>0</v>
      </c>
      <c r="F216" s="409"/>
      <c r="G216" s="409"/>
      <c r="H216" s="409">
        <f>VLOOKUP(A216,'[1]2020年工作表 (填表用) (2)'!$D$7:$L$1683,9,0)</f>
        <v>0</v>
      </c>
      <c r="I216" s="417" t="str">
        <f t="shared" si="4"/>
        <v/>
      </c>
      <c r="J216" t="s">
        <v>138</v>
      </c>
    </row>
    <row r="217" ht="15" spans="1:10">
      <c r="A217" s="401">
        <v>2013503</v>
      </c>
      <c r="B217" s="408" t="s">
        <v>137</v>
      </c>
      <c r="C217" s="409">
        <f>VLOOKUP(A217,'[1]2020年工作表 (填表用) (2)'!$D$7:$F$1731,3,0)</f>
        <v>0</v>
      </c>
      <c r="D217" s="409">
        <f>VLOOKUP(A217,'[1]2020年工作表 (填表用) (2)'!$D$7:$H$1732,5,0)</f>
        <v>0</v>
      </c>
      <c r="E217" s="409">
        <f>VLOOKUP(A217,'[1]2020年工作表 (填表用) (2)'!$D$9:$J$1631,7,0)</f>
        <v>0</v>
      </c>
      <c r="F217" s="409"/>
      <c r="G217" s="409"/>
      <c r="H217" s="409">
        <f>VLOOKUP(A217,'[1]2020年工作表 (填表用) (2)'!$D$7:$L$1683,9,0)</f>
        <v>0</v>
      </c>
      <c r="I217" s="417" t="str">
        <f t="shared" si="4"/>
        <v/>
      </c>
      <c r="J217" t="s">
        <v>138</v>
      </c>
    </row>
    <row r="218" ht="15" spans="1:10">
      <c r="A218" s="401">
        <v>2013550</v>
      </c>
      <c r="B218" s="408" t="s">
        <v>145</v>
      </c>
      <c r="C218" s="409">
        <f>VLOOKUP(A218,'[1]2020年工作表 (填表用) (2)'!$D$7:$F$1731,3,0)</f>
        <v>0</v>
      </c>
      <c r="D218" s="409">
        <f>VLOOKUP(A218,'[1]2020年工作表 (填表用) (2)'!$D$7:$H$1732,5,0)</f>
        <v>0</v>
      </c>
      <c r="E218" s="409">
        <f>VLOOKUP(A218,'[1]2020年工作表 (填表用) (2)'!$D$9:$J$1631,7,0)</f>
        <v>0</v>
      </c>
      <c r="F218" s="409"/>
      <c r="G218" s="409"/>
      <c r="H218" s="409">
        <f>VLOOKUP(A218,'[1]2020年工作表 (填表用) (2)'!$D$7:$L$1683,9,0)</f>
        <v>0</v>
      </c>
      <c r="I218" s="417" t="str">
        <f t="shared" si="4"/>
        <v/>
      </c>
      <c r="J218" t="s">
        <v>138</v>
      </c>
    </row>
    <row r="219" ht="15" spans="1:10">
      <c r="A219" s="401">
        <v>2013599</v>
      </c>
      <c r="B219" s="408" t="s">
        <v>255</v>
      </c>
      <c r="C219" s="409">
        <f>VLOOKUP(A219,'[1]2020年工作表 (填表用) (2)'!$D$7:$F$1731,3,0)</f>
        <v>0</v>
      </c>
      <c r="D219" s="409">
        <f>VLOOKUP(A219,'[1]2020年工作表 (填表用) (2)'!$D$7:$H$1732,5,0)</f>
        <v>0</v>
      </c>
      <c r="E219" s="409">
        <f>VLOOKUP(A219,'[1]2020年工作表 (填表用) (2)'!$D$9:$J$1631,7,0)</f>
        <v>0</v>
      </c>
      <c r="F219" s="409"/>
      <c r="G219" s="409"/>
      <c r="H219" s="409">
        <f>VLOOKUP(A219,'[1]2020年工作表 (填表用) (2)'!$D$7:$L$1683,9,0)</f>
        <v>0</v>
      </c>
      <c r="I219" s="417" t="str">
        <f t="shared" si="4"/>
        <v/>
      </c>
      <c r="J219" t="s">
        <v>138</v>
      </c>
    </row>
    <row r="220" ht="15" spans="1:9">
      <c r="A220" s="401">
        <v>20136</v>
      </c>
      <c r="B220" s="402" t="s">
        <v>256</v>
      </c>
      <c r="C220" s="409">
        <f>VLOOKUP(A220,'[1]2020年工作表 (填表用) (2)'!$D$7:$F$1731,3,0)</f>
        <v>602</v>
      </c>
      <c r="D220" s="409">
        <f>VLOOKUP(A220,'[1]2020年工作表 (填表用) (2)'!$D$7:$H$1732,5,0)</f>
        <v>535</v>
      </c>
      <c r="E220" s="409">
        <f>VLOOKUP(A220,'[1]2020年工作表 (填表用) (2)'!$D$9:$J$1631,7,0)</f>
        <v>915</v>
      </c>
      <c r="F220" s="409"/>
      <c r="G220" s="409"/>
      <c r="H220" s="409">
        <f>VLOOKUP(A220,'[1]2020年工作表 (填表用) (2)'!$D$7:$L$1683,9,0)</f>
        <v>913</v>
      </c>
      <c r="I220" s="417" t="str">
        <f t="shared" si="4"/>
        <v/>
      </c>
    </row>
    <row r="221" ht="15" spans="1:9">
      <c r="A221" s="401">
        <v>2013601</v>
      </c>
      <c r="B221" s="408" t="s">
        <v>135</v>
      </c>
      <c r="C221" s="409">
        <f>VLOOKUP(A221,'[1]2020年工作表 (填表用) (2)'!$D$7:$F$1731,3,0)</f>
        <v>387</v>
      </c>
      <c r="D221" s="409">
        <f>VLOOKUP(A221,'[1]2020年工作表 (填表用) (2)'!$D$7:$H$1732,5,0)</f>
        <v>131</v>
      </c>
      <c r="E221" s="409">
        <f>VLOOKUP(A221,'[1]2020年工作表 (填表用) (2)'!$D$9:$J$1631,7,0)</f>
        <v>499</v>
      </c>
      <c r="F221" s="409"/>
      <c r="G221" s="409"/>
      <c r="H221" s="409">
        <f>VLOOKUP(A221,'[1]2020年工作表 (填表用) (2)'!$D$7:$L$1683,9,0)</f>
        <v>506</v>
      </c>
      <c r="I221" s="417" t="str">
        <f t="shared" si="4"/>
        <v/>
      </c>
    </row>
    <row r="222" ht="15" spans="1:9">
      <c r="A222" s="401">
        <v>2013602</v>
      </c>
      <c r="B222" s="408" t="s">
        <v>136</v>
      </c>
      <c r="C222" s="409">
        <f>VLOOKUP(A222,'[1]2020年工作表 (填表用) (2)'!$D$7:$F$1731,3,0)</f>
        <v>151</v>
      </c>
      <c r="D222" s="409">
        <f>VLOOKUP(A222,'[1]2020年工作表 (填表用) (2)'!$D$7:$H$1732,5,0)</f>
        <v>338</v>
      </c>
      <c r="E222" s="409">
        <f>VLOOKUP(A222,'[1]2020年工作表 (填表用) (2)'!$D$9:$J$1631,7,0)</f>
        <v>346</v>
      </c>
      <c r="F222" s="409"/>
      <c r="G222" s="409"/>
      <c r="H222" s="409">
        <f>VLOOKUP(A222,'[1]2020年工作表 (填表用) (2)'!$D$7:$L$1683,9,0)</f>
        <v>339</v>
      </c>
      <c r="I222" s="417" t="str">
        <f t="shared" si="4"/>
        <v/>
      </c>
    </row>
    <row r="223" ht="15" spans="1:10">
      <c r="A223" s="401">
        <v>2013603</v>
      </c>
      <c r="B223" s="408" t="s">
        <v>137</v>
      </c>
      <c r="C223" s="409">
        <f>VLOOKUP(A223,'[1]2020年工作表 (填表用) (2)'!$D$7:$F$1731,3,0)</f>
        <v>0</v>
      </c>
      <c r="D223" s="409">
        <f>VLOOKUP(A223,'[1]2020年工作表 (填表用) (2)'!$D$7:$H$1732,5,0)</f>
        <v>0</v>
      </c>
      <c r="E223" s="409">
        <f>VLOOKUP(A223,'[1]2020年工作表 (填表用) (2)'!$D$9:$J$1631,7,0)</f>
        <v>0</v>
      </c>
      <c r="F223" s="409"/>
      <c r="G223" s="409"/>
      <c r="H223" s="409">
        <f>VLOOKUP(A223,'[1]2020年工作表 (填表用) (2)'!$D$7:$L$1683,9,0)</f>
        <v>0</v>
      </c>
      <c r="I223" s="417" t="str">
        <f t="shared" si="4"/>
        <v/>
      </c>
      <c r="J223" t="s">
        <v>138</v>
      </c>
    </row>
    <row r="224" ht="15" spans="1:9">
      <c r="A224" s="401">
        <v>2013650</v>
      </c>
      <c r="B224" s="408" t="s">
        <v>145</v>
      </c>
      <c r="C224" s="409">
        <f>VLOOKUP(A224,'[1]2020年工作表 (填表用) (2)'!$D$7:$F$1731,3,0)</f>
        <v>50</v>
      </c>
      <c r="D224" s="409">
        <f>VLOOKUP(A224,'[1]2020年工作表 (填表用) (2)'!$D$7:$H$1732,5,0)</f>
        <v>66</v>
      </c>
      <c r="E224" s="409">
        <f>VLOOKUP(A224,'[1]2020年工作表 (填表用) (2)'!$D$9:$J$1631,7,0)</f>
        <v>70</v>
      </c>
      <c r="F224" s="409"/>
      <c r="G224" s="409"/>
      <c r="H224" s="409">
        <f>VLOOKUP(A224,'[1]2020年工作表 (填表用) (2)'!$D$7:$L$1683,9,0)</f>
        <v>68</v>
      </c>
      <c r="I224" s="417" t="str">
        <f t="shared" si="4"/>
        <v/>
      </c>
    </row>
    <row r="225" ht="15" spans="1:9">
      <c r="A225" s="401">
        <v>2013699</v>
      </c>
      <c r="B225" s="408" t="s">
        <v>257</v>
      </c>
      <c r="C225" s="409">
        <f>VLOOKUP(A225,'[1]2020年工作表 (填表用) (2)'!$D$7:$F$1731,3,0)</f>
        <v>14</v>
      </c>
      <c r="D225" s="409">
        <f>VLOOKUP(A225,'[1]2020年工作表 (填表用) (2)'!$D$7:$H$1732,5,0)</f>
        <v>0</v>
      </c>
      <c r="E225" s="409">
        <f>VLOOKUP(A225,'[1]2020年工作表 (填表用) (2)'!$D$9:$J$1631,7,0)</f>
        <v>0</v>
      </c>
      <c r="F225" s="409"/>
      <c r="G225" s="409"/>
      <c r="H225" s="409">
        <f>VLOOKUP(A225,'[1]2020年工作表 (填表用) (2)'!$D$7:$L$1683,9,0)</f>
        <v>0</v>
      </c>
      <c r="I225" s="417" t="str">
        <f t="shared" si="4"/>
        <v/>
      </c>
    </row>
    <row r="226" ht="15" spans="1:9">
      <c r="A226" s="401">
        <v>20137</v>
      </c>
      <c r="B226" s="421" t="s">
        <v>258</v>
      </c>
      <c r="C226" s="409">
        <f>VLOOKUP(A226,'[1]2020年工作表 (填表用) (2)'!$D$7:$F$1731,3,0)</f>
        <v>824</v>
      </c>
      <c r="D226" s="409">
        <f>VLOOKUP(A226,'[1]2020年工作表 (填表用) (2)'!$D$7:$H$1732,5,0)</f>
        <v>1373</v>
      </c>
      <c r="E226" s="409">
        <f>VLOOKUP(A226,'[1]2020年工作表 (填表用) (2)'!$D$9:$J$1631,7,0)</f>
        <v>1253</v>
      </c>
      <c r="F226" s="409"/>
      <c r="G226" s="409"/>
      <c r="H226" s="409">
        <f>VLOOKUP(A226,'[1]2020年工作表 (填表用) (2)'!$D$7:$L$1683,9,0)</f>
        <v>1225</v>
      </c>
      <c r="I226" s="417" t="str">
        <f t="shared" si="4"/>
        <v/>
      </c>
    </row>
    <row r="227" ht="15" spans="1:9">
      <c r="A227" s="401">
        <v>2013701</v>
      </c>
      <c r="B227" s="408" t="s">
        <v>135</v>
      </c>
      <c r="C227" s="409">
        <f>VLOOKUP(A227,'[1]2020年工作表 (填表用) (2)'!$D$7:$F$1731,3,0)</f>
        <v>105</v>
      </c>
      <c r="D227" s="409">
        <f>VLOOKUP(A227,'[1]2020年工作表 (填表用) (2)'!$D$7:$H$1732,5,0)</f>
        <v>131</v>
      </c>
      <c r="E227" s="409">
        <f>VLOOKUP(A227,'[1]2020年工作表 (填表用) (2)'!$D$9:$J$1631,7,0)</f>
        <v>139</v>
      </c>
      <c r="F227" s="409"/>
      <c r="G227" s="409"/>
      <c r="H227" s="409">
        <f>VLOOKUP(A227,'[1]2020年工作表 (填表用) (2)'!$D$7:$L$1683,9,0)</f>
        <v>139</v>
      </c>
      <c r="I227" s="417" t="str">
        <f t="shared" si="4"/>
        <v/>
      </c>
    </row>
    <row r="228" ht="15" spans="1:9">
      <c r="A228" s="401">
        <v>2013702</v>
      </c>
      <c r="B228" s="408" t="s">
        <v>136</v>
      </c>
      <c r="C228" s="409">
        <f>VLOOKUP(A228,'[1]2020年工作表 (填表用) (2)'!$D$7:$F$1731,3,0)</f>
        <v>510</v>
      </c>
      <c r="D228" s="409">
        <f>VLOOKUP(A228,'[1]2020年工作表 (填表用) (2)'!$D$7:$H$1732,5,0)</f>
        <v>993</v>
      </c>
      <c r="E228" s="409">
        <f>VLOOKUP(A228,'[1]2020年工作表 (填表用) (2)'!$D$9:$J$1631,7,0)</f>
        <v>875</v>
      </c>
      <c r="F228" s="409"/>
      <c r="G228" s="409"/>
      <c r="H228" s="409">
        <f>VLOOKUP(A228,'[1]2020年工作表 (填表用) (2)'!$D$7:$L$1683,9,0)</f>
        <v>837</v>
      </c>
      <c r="I228" s="417" t="str">
        <f t="shared" si="4"/>
        <v/>
      </c>
    </row>
    <row r="229" ht="15" spans="1:10">
      <c r="A229" s="401">
        <v>2013703</v>
      </c>
      <c r="B229" s="408" t="s">
        <v>137</v>
      </c>
      <c r="C229" s="409">
        <f>VLOOKUP(A229,'[1]2020年工作表 (填表用) (2)'!$D$7:$F$1731,3,0)</f>
        <v>0</v>
      </c>
      <c r="D229" s="409">
        <f>VLOOKUP(A229,'[1]2020年工作表 (填表用) (2)'!$D$7:$H$1732,5,0)</f>
        <v>0</v>
      </c>
      <c r="E229" s="409">
        <f>VLOOKUP(A229,'[1]2020年工作表 (填表用) (2)'!$D$9:$J$1631,7,0)</f>
        <v>0</v>
      </c>
      <c r="F229" s="409"/>
      <c r="G229" s="409"/>
      <c r="H229" s="409">
        <f>VLOOKUP(A229,'[1]2020年工作表 (填表用) (2)'!$D$7:$L$1683,9,0)</f>
        <v>0</v>
      </c>
      <c r="I229" s="417" t="str">
        <f t="shared" si="4"/>
        <v/>
      </c>
      <c r="J229" t="s">
        <v>138</v>
      </c>
    </row>
    <row r="230" ht="15" spans="1:10">
      <c r="A230" s="401">
        <v>2013704</v>
      </c>
      <c r="B230" s="408" t="s">
        <v>259</v>
      </c>
      <c r="C230" s="409">
        <f>VLOOKUP(A230,'[1]2020年工作表 (填表用) (2)'!$D$7:$F$1731,3,0)</f>
        <v>0</v>
      </c>
      <c r="D230" s="409">
        <f>VLOOKUP(A230,'[1]2020年工作表 (填表用) (2)'!$D$7:$H$1732,5,0)</f>
        <v>0</v>
      </c>
      <c r="E230" s="409">
        <f>VLOOKUP(A230,'[1]2020年工作表 (填表用) (2)'!$D$9:$J$1631,7,0)</f>
        <v>0</v>
      </c>
      <c r="F230" s="409"/>
      <c r="G230" s="409"/>
      <c r="H230" s="409">
        <f>VLOOKUP(A230,'[1]2020年工作表 (填表用) (2)'!$D$7:$L$1683,9,0)</f>
        <v>0</v>
      </c>
      <c r="I230" s="417" t="str">
        <f t="shared" si="4"/>
        <v/>
      </c>
      <c r="J230" t="s">
        <v>138</v>
      </c>
    </row>
    <row r="231" ht="15" spans="1:9">
      <c r="A231" s="401">
        <v>2013750</v>
      </c>
      <c r="B231" s="408" t="s">
        <v>145</v>
      </c>
      <c r="C231" s="409">
        <f>VLOOKUP(A231,'[1]2020年工作表 (填表用) (2)'!$D$7:$F$1731,3,0)</f>
        <v>209</v>
      </c>
      <c r="D231" s="409">
        <f>VLOOKUP(A231,'[1]2020年工作表 (填表用) (2)'!$D$7:$H$1732,5,0)</f>
        <v>249</v>
      </c>
      <c r="E231" s="409">
        <f>VLOOKUP(A231,'[1]2020年工作表 (填表用) (2)'!$D$9:$J$1631,7,0)</f>
        <v>239</v>
      </c>
      <c r="F231" s="409"/>
      <c r="G231" s="409"/>
      <c r="H231" s="409">
        <f>VLOOKUP(A231,'[1]2020年工作表 (填表用) (2)'!$D$7:$L$1683,9,0)</f>
        <v>249</v>
      </c>
      <c r="I231" s="417" t="str">
        <f t="shared" si="4"/>
        <v/>
      </c>
    </row>
    <row r="232" ht="15" spans="1:9">
      <c r="A232" s="401">
        <v>2013799</v>
      </c>
      <c r="B232" s="408" t="s">
        <v>260</v>
      </c>
      <c r="C232" s="409">
        <f>VLOOKUP(A232,'[1]2020年工作表 (填表用) (2)'!$D$7:$F$1731,3,0)</f>
        <v>0</v>
      </c>
      <c r="D232" s="409">
        <f>VLOOKUP(A232,'[1]2020年工作表 (填表用) (2)'!$D$7:$H$1732,5,0)</f>
        <v>0</v>
      </c>
      <c r="E232" s="409">
        <f>VLOOKUP(A232,'[1]2020年工作表 (填表用) (2)'!$D$9:$J$1631,7,0)</f>
        <v>0</v>
      </c>
      <c r="F232" s="409"/>
      <c r="G232" s="409"/>
      <c r="H232" s="409">
        <f>VLOOKUP(A232,'[1]2020年工作表 (填表用) (2)'!$D$7:$L$1683,9,0)</f>
        <v>0</v>
      </c>
      <c r="I232" s="417" t="str">
        <f t="shared" si="4"/>
        <v/>
      </c>
    </row>
    <row r="233" ht="15" spans="1:9">
      <c r="A233" s="401">
        <v>20138</v>
      </c>
      <c r="B233" s="421" t="s">
        <v>261</v>
      </c>
      <c r="C233" s="409">
        <f>VLOOKUP(A233,'[1]2020年工作表 (填表用) (2)'!$D$7:$F$1731,3,0)</f>
        <v>268</v>
      </c>
      <c r="D233" s="409">
        <f>VLOOKUP(A233,'[1]2020年工作表 (填表用) (2)'!$D$7:$H$1732,5,0)</f>
        <v>0</v>
      </c>
      <c r="E233" s="409">
        <f>VLOOKUP(A233,'[1]2020年工作表 (填表用) (2)'!$D$9:$J$1631,7,0)</f>
        <v>971</v>
      </c>
      <c r="F233" s="409"/>
      <c r="G233" s="409"/>
      <c r="H233" s="409">
        <f>VLOOKUP(A233,'[1]2020年工作表 (填表用) (2)'!$D$7:$L$1683,9,0)</f>
        <v>1032</v>
      </c>
      <c r="I233" s="417" t="str">
        <f t="shared" si="4"/>
        <v/>
      </c>
    </row>
    <row r="234" ht="15" spans="1:10">
      <c r="A234" s="401">
        <v>2013801</v>
      </c>
      <c r="B234" s="408" t="s">
        <v>135</v>
      </c>
      <c r="C234" s="409">
        <f>VLOOKUP(A234,'[1]2020年工作表 (填表用) (2)'!$D$7:$F$1731,3,0)</f>
        <v>0</v>
      </c>
      <c r="D234" s="409">
        <f>VLOOKUP(A234,'[1]2020年工作表 (填表用) (2)'!$D$7:$H$1732,5,0)</f>
        <v>0</v>
      </c>
      <c r="E234" s="409">
        <f>VLOOKUP(A234,'[1]2020年工作表 (填表用) (2)'!$D$9:$J$1631,7,0)</f>
        <v>0</v>
      </c>
      <c r="F234" s="409"/>
      <c r="G234" s="409"/>
      <c r="H234" s="409">
        <f>VLOOKUP(A234,'[1]2020年工作表 (填表用) (2)'!$D$7:$L$1683,9,0)</f>
        <v>0</v>
      </c>
      <c r="I234" s="417" t="str">
        <f t="shared" si="4"/>
        <v/>
      </c>
      <c r="J234" t="s">
        <v>138</v>
      </c>
    </row>
    <row r="235" ht="15" spans="1:9">
      <c r="A235" s="401">
        <v>2013802</v>
      </c>
      <c r="B235" s="408" t="s">
        <v>136</v>
      </c>
      <c r="C235" s="409">
        <f>VLOOKUP(A235,'[1]2020年工作表 (填表用) (2)'!$D$7:$F$1731,3,0)</f>
        <v>0</v>
      </c>
      <c r="D235" s="409">
        <f>VLOOKUP(A235,'[1]2020年工作表 (填表用) (2)'!$D$7:$H$1732,5,0)</f>
        <v>0</v>
      </c>
      <c r="E235" s="409">
        <f>VLOOKUP(A235,'[1]2020年工作表 (填表用) (2)'!$D$9:$J$1631,7,0)</f>
        <v>23</v>
      </c>
      <c r="F235" s="409"/>
      <c r="G235" s="409"/>
      <c r="H235" s="409">
        <f>VLOOKUP(A235,'[1]2020年工作表 (填表用) (2)'!$D$7:$L$1683,9,0)</f>
        <v>13</v>
      </c>
      <c r="I235" s="417" t="str">
        <f t="shared" si="4"/>
        <v/>
      </c>
    </row>
    <row r="236" ht="15" spans="1:10">
      <c r="A236" s="401">
        <v>2013803</v>
      </c>
      <c r="B236" s="408" t="s">
        <v>137</v>
      </c>
      <c r="C236" s="409">
        <f>VLOOKUP(A236,'[1]2020年工作表 (填表用) (2)'!$D$7:$F$1731,3,0)</f>
        <v>0</v>
      </c>
      <c r="D236" s="409">
        <f>VLOOKUP(A236,'[1]2020年工作表 (填表用) (2)'!$D$7:$H$1732,5,0)</f>
        <v>0</v>
      </c>
      <c r="E236" s="409">
        <f>VLOOKUP(A236,'[1]2020年工作表 (填表用) (2)'!$D$9:$J$1631,7,0)</f>
        <v>0</v>
      </c>
      <c r="F236" s="409"/>
      <c r="G236" s="409"/>
      <c r="H236" s="409">
        <f>VLOOKUP(A236,'[1]2020年工作表 (填表用) (2)'!$D$7:$L$1683,9,0)</f>
        <v>0</v>
      </c>
      <c r="I236" s="417" t="str">
        <f t="shared" si="4"/>
        <v/>
      </c>
      <c r="J236" t="s">
        <v>138</v>
      </c>
    </row>
    <row r="237" ht="15" spans="1:9">
      <c r="A237" s="401">
        <v>2013804</v>
      </c>
      <c r="B237" s="408" t="s">
        <v>262</v>
      </c>
      <c r="C237" s="409">
        <f>VLOOKUP(A237,'[1]2020年工作表 (填表用) (2)'!$D$7:$F$1731,3,0)</f>
        <v>0</v>
      </c>
      <c r="D237" s="409">
        <f>VLOOKUP(A237,'[1]2020年工作表 (填表用) (2)'!$D$7:$H$1732,5,0)</f>
        <v>0</v>
      </c>
      <c r="E237" s="409">
        <f>VLOOKUP(A237,'[1]2020年工作表 (填表用) (2)'!$D$9:$J$1631,7,0)</f>
        <v>0</v>
      </c>
      <c r="F237" s="409"/>
      <c r="G237" s="409"/>
      <c r="H237" s="409">
        <f>VLOOKUP(A237,'[1]2020年工作表 (填表用) (2)'!$D$7:$L$1683,9,0)</f>
        <v>0</v>
      </c>
      <c r="I237" s="417" t="str">
        <f t="shared" si="4"/>
        <v/>
      </c>
    </row>
    <row r="238" ht="15" spans="1:9">
      <c r="A238" s="401">
        <v>2013805</v>
      </c>
      <c r="B238" s="408" t="s">
        <v>263</v>
      </c>
      <c r="C238" s="409">
        <f>VLOOKUP(A238,'[1]2020年工作表 (填表用) (2)'!$D$7:$F$1731,3,0)</f>
        <v>0</v>
      </c>
      <c r="D238" s="409">
        <f>VLOOKUP(A238,'[1]2020年工作表 (填表用) (2)'!$D$7:$H$1732,5,0)</f>
        <v>0</v>
      </c>
      <c r="E238" s="409">
        <f>VLOOKUP(A238,'[1]2020年工作表 (填表用) (2)'!$D$9:$J$1631,7,0)</f>
        <v>0</v>
      </c>
      <c r="F238" s="409"/>
      <c r="G238" s="409"/>
      <c r="H238" s="409">
        <f>VLOOKUP(A238,'[1]2020年工作表 (填表用) (2)'!$D$7:$L$1683,9,0)</f>
        <v>0</v>
      </c>
      <c r="I238" s="417" t="str">
        <f t="shared" si="4"/>
        <v/>
      </c>
    </row>
    <row r="239" ht="15" spans="1:10">
      <c r="A239" s="401">
        <v>2013808</v>
      </c>
      <c r="B239" s="408" t="s">
        <v>177</v>
      </c>
      <c r="C239" s="409">
        <f>VLOOKUP(A239,'[1]2020年工作表 (填表用) (2)'!$D$7:$F$1731,3,0)</f>
        <v>0</v>
      </c>
      <c r="D239" s="409">
        <f>VLOOKUP(A239,'[1]2020年工作表 (填表用) (2)'!$D$7:$H$1732,5,0)</f>
        <v>0</v>
      </c>
      <c r="E239" s="409">
        <f>VLOOKUP(A239,'[1]2020年工作表 (填表用) (2)'!$D$9:$J$1631,7,0)</f>
        <v>0</v>
      </c>
      <c r="F239" s="409"/>
      <c r="G239" s="409"/>
      <c r="H239" s="409">
        <f>VLOOKUP(A239,'[1]2020年工作表 (填表用) (2)'!$D$7:$L$1683,9,0)</f>
        <v>0</v>
      </c>
      <c r="I239" s="417" t="str">
        <f t="shared" si="4"/>
        <v/>
      </c>
      <c r="J239" t="s">
        <v>138</v>
      </c>
    </row>
    <row r="240" ht="15" spans="1:10">
      <c r="A240" s="401">
        <v>2013810</v>
      </c>
      <c r="B240" s="408" t="s">
        <v>264</v>
      </c>
      <c r="C240" s="409">
        <f>VLOOKUP(A240,'[1]2020年工作表 (填表用) (2)'!$D$7:$F$1731,3,0)</f>
        <v>0</v>
      </c>
      <c r="D240" s="409">
        <f>VLOOKUP(A240,'[1]2020年工作表 (填表用) (2)'!$D$7:$H$1732,5,0)</f>
        <v>0</v>
      </c>
      <c r="E240" s="409">
        <f>VLOOKUP(A240,'[1]2020年工作表 (填表用) (2)'!$D$9:$J$1631,7,0)</f>
        <v>0</v>
      </c>
      <c r="F240" s="409"/>
      <c r="G240" s="409"/>
      <c r="H240" s="409">
        <f>VLOOKUP(A240,'[1]2020年工作表 (填表用) (2)'!$D$7:$L$1683,9,0)</f>
        <v>0</v>
      </c>
      <c r="I240" s="417" t="str">
        <f t="shared" si="4"/>
        <v/>
      </c>
      <c r="J240" t="s">
        <v>138</v>
      </c>
    </row>
    <row r="241" ht="15" spans="1:9">
      <c r="A241" s="401">
        <v>2013812</v>
      </c>
      <c r="B241" s="408" t="s">
        <v>265</v>
      </c>
      <c r="C241" s="409">
        <f>VLOOKUP(A241,'[1]2020年工作表 (填表用) (2)'!$D$7:$F$1731,3,0)</f>
        <v>0</v>
      </c>
      <c r="D241" s="409">
        <f>VLOOKUP(A241,'[1]2020年工作表 (填表用) (2)'!$D$7:$H$1732,5,0)</f>
        <v>0</v>
      </c>
      <c r="E241" s="409">
        <f>VLOOKUP(A241,'[1]2020年工作表 (填表用) (2)'!$D$9:$J$1631,7,0)</f>
        <v>19</v>
      </c>
      <c r="F241" s="409"/>
      <c r="G241" s="409"/>
      <c r="H241" s="409">
        <f>VLOOKUP(A241,'[1]2020年工作表 (填表用) (2)'!$D$7:$L$1683,9,0)</f>
        <v>13</v>
      </c>
      <c r="I241" s="417" t="str">
        <f t="shared" si="4"/>
        <v/>
      </c>
    </row>
    <row r="242" ht="15" spans="1:10">
      <c r="A242" s="401">
        <v>2013813</v>
      </c>
      <c r="B242" s="408" t="s">
        <v>266</v>
      </c>
      <c r="C242" s="409">
        <f>VLOOKUP(A242,'[1]2020年工作表 (填表用) (2)'!$D$7:$F$1731,3,0)</f>
        <v>0</v>
      </c>
      <c r="D242" s="409">
        <f>VLOOKUP(A242,'[1]2020年工作表 (填表用) (2)'!$D$7:$H$1732,5,0)</f>
        <v>0</v>
      </c>
      <c r="E242" s="409">
        <f>VLOOKUP(A242,'[1]2020年工作表 (填表用) (2)'!$D$9:$J$1631,7,0)</f>
        <v>0</v>
      </c>
      <c r="F242" s="409"/>
      <c r="G242" s="409"/>
      <c r="H242" s="409">
        <f>VLOOKUP(A242,'[1]2020年工作表 (填表用) (2)'!$D$7:$L$1683,9,0)</f>
        <v>0</v>
      </c>
      <c r="I242" s="417" t="str">
        <f t="shared" si="4"/>
        <v/>
      </c>
      <c r="J242" t="s">
        <v>138</v>
      </c>
    </row>
    <row r="243" ht="15" spans="1:10">
      <c r="A243" s="401">
        <v>2013814</v>
      </c>
      <c r="B243" s="408" t="s">
        <v>267</v>
      </c>
      <c r="C243" s="409">
        <f>VLOOKUP(A243,'[1]2020年工作表 (填表用) (2)'!$D$7:$F$1731,3,0)</f>
        <v>0</v>
      </c>
      <c r="D243" s="409">
        <f>VLOOKUP(A243,'[1]2020年工作表 (填表用) (2)'!$D$7:$H$1732,5,0)</f>
        <v>0</v>
      </c>
      <c r="E243" s="409">
        <f>VLOOKUP(A243,'[1]2020年工作表 (填表用) (2)'!$D$9:$J$1631,7,0)</f>
        <v>0</v>
      </c>
      <c r="F243" s="409"/>
      <c r="G243" s="409"/>
      <c r="H243" s="409">
        <f>VLOOKUP(A243,'[1]2020年工作表 (填表用) (2)'!$D$7:$L$1683,9,0)</f>
        <v>0</v>
      </c>
      <c r="I243" s="417" t="str">
        <f t="shared" si="4"/>
        <v/>
      </c>
      <c r="J243" t="s">
        <v>138</v>
      </c>
    </row>
    <row r="244" ht="15" spans="1:9">
      <c r="A244" s="401">
        <v>2013815</v>
      </c>
      <c r="B244" s="408" t="s">
        <v>268</v>
      </c>
      <c r="C244" s="409">
        <f>VLOOKUP(A244,'[1]2020年工作表 (填表用) (2)'!$D$7:$F$1731,3,0)</f>
        <v>0</v>
      </c>
      <c r="D244" s="409">
        <f>VLOOKUP(A244,'[1]2020年工作表 (填表用) (2)'!$D$7:$H$1732,5,0)</f>
        <v>0</v>
      </c>
      <c r="E244" s="409">
        <f>VLOOKUP(A244,'[1]2020年工作表 (填表用) (2)'!$D$9:$J$1631,7,0)</f>
        <v>180</v>
      </c>
      <c r="F244" s="409"/>
      <c r="G244" s="409"/>
      <c r="H244" s="409">
        <f>VLOOKUP(A244,'[1]2020年工作表 (填表用) (2)'!$D$7:$L$1683,9,0)</f>
        <v>104</v>
      </c>
      <c r="I244" s="417" t="str">
        <f t="shared" si="4"/>
        <v/>
      </c>
    </row>
    <row r="245" ht="15" spans="1:9">
      <c r="A245" s="401">
        <v>2013816</v>
      </c>
      <c r="B245" s="408" t="s">
        <v>269</v>
      </c>
      <c r="C245" s="409">
        <f>VLOOKUP(A245,'[1]2020年工作表 (填表用) (2)'!$D$7:$F$1731,3,0)</f>
        <v>0</v>
      </c>
      <c r="D245" s="409">
        <f>VLOOKUP(A245,'[1]2020年工作表 (填表用) (2)'!$D$7:$H$1732,5,0)</f>
        <v>0</v>
      </c>
      <c r="E245" s="409">
        <f>VLOOKUP(A245,'[1]2020年工作表 (填表用) (2)'!$D$9:$J$1631,7,0)</f>
        <v>120</v>
      </c>
      <c r="F245" s="409"/>
      <c r="G245" s="409"/>
      <c r="H245" s="409">
        <f>VLOOKUP(A245,'[1]2020年工作表 (填表用) (2)'!$D$7:$L$1683,9,0)</f>
        <v>57</v>
      </c>
      <c r="I245" s="417" t="str">
        <f t="shared" si="4"/>
        <v/>
      </c>
    </row>
    <row r="246" ht="15" spans="1:10">
      <c r="A246" s="401">
        <v>2013850</v>
      </c>
      <c r="B246" s="408" t="s">
        <v>145</v>
      </c>
      <c r="C246" s="409">
        <f>VLOOKUP(A246,'[1]2020年工作表 (填表用) (2)'!$D$7:$F$1731,3,0)</f>
        <v>0</v>
      </c>
      <c r="D246" s="409">
        <f>VLOOKUP(A246,'[1]2020年工作表 (填表用) (2)'!$D$7:$H$1732,5,0)</f>
        <v>0</v>
      </c>
      <c r="E246" s="409">
        <f>VLOOKUP(A246,'[1]2020年工作表 (填表用) (2)'!$D$9:$J$1631,7,0)</f>
        <v>0</v>
      </c>
      <c r="F246" s="409"/>
      <c r="G246" s="409"/>
      <c r="H246" s="409">
        <f>VLOOKUP(A246,'[1]2020年工作表 (填表用) (2)'!$D$7:$L$1683,9,0)</f>
        <v>0</v>
      </c>
      <c r="I246" s="417" t="str">
        <f t="shared" si="4"/>
        <v/>
      </c>
      <c r="J246" t="s">
        <v>138</v>
      </c>
    </row>
    <row r="247" ht="15" spans="1:9">
      <c r="A247" s="401">
        <v>2013899</v>
      </c>
      <c r="B247" s="408" t="s">
        <v>270</v>
      </c>
      <c r="C247" s="409">
        <f>VLOOKUP(A247,'[1]2020年工作表 (填表用) (2)'!$D$7:$F$1731,3,0)</f>
        <v>268</v>
      </c>
      <c r="D247" s="409">
        <f>VLOOKUP(A247,'[1]2020年工作表 (填表用) (2)'!$D$7:$H$1732,5,0)</f>
        <v>0</v>
      </c>
      <c r="E247" s="409">
        <f>VLOOKUP(A247,'[1]2020年工作表 (填表用) (2)'!$D$9:$J$1631,7,0)</f>
        <v>629</v>
      </c>
      <c r="F247" s="409"/>
      <c r="G247" s="409"/>
      <c r="H247" s="409">
        <f>VLOOKUP(A247,'[1]2020年工作表 (填表用) (2)'!$D$7:$L$1683,9,0)</f>
        <v>845</v>
      </c>
      <c r="I247" s="417" t="str">
        <f t="shared" si="4"/>
        <v/>
      </c>
    </row>
    <row r="248" ht="15" spans="1:9">
      <c r="A248" s="401">
        <v>20199</v>
      </c>
      <c r="B248" s="402" t="s">
        <v>271</v>
      </c>
      <c r="C248" s="409">
        <f>VLOOKUP(A248,'[1]2020年工作表 (填表用) (2)'!$D$7:$F$1731,3,0)</f>
        <v>207</v>
      </c>
      <c r="D248" s="409">
        <f>VLOOKUP(A248,'[1]2020年工作表 (填表用) (2)'!$D$7:$H$1732,5,0)</f>
        <v>240</v>
      </c>
      <c r="E248" s="409">
        <f>VLOOKUP(A248,'[1]2020年工作表 (填表用) (2)'!$D$9:$J$1631,7,0)</f>
        <v>1531</v>
      </c>
      <c r="F248" s="409"/>
      <c r="G248" s="409"/>
      <c r="H248" s="409">
        <f>VLOOKUP(A248,'[1]2020年工作表 (填表用) (2)'!$D$7:$L$1683,9,0)</f>
        <v>795</v>
      </c>
      <c r="I248" s="417" t="str">
        <f t="shared" si="4"/>
        <v/>
      </c>
    </row>
    <row r="249" ht="15" spans="1:10">
      <c r="A249" s="401">
        <v>2019901</v>
      </c>
      <c r="B249" s="408" t="s">
        <v>272</v>
      </c>
      <c r="C249" s="409">
        <f>VLOOKUP(A249,'[1]2020年工作表 (填表用) (2)'!$D$7:$F$1731,3,0)</f>
        <v>0</v>
      </c>
      <c r="D249" s="409">
        <f>VLOOKUP(A249,'[1]2020年工作表 (填表用) (2)'!$D$7:$H$1732,5,0)</f>
        <v>0</v>
      </c>
      <c r="E249" s="409">
        <f>VLOOKUP(A249,'[1]2020年工作表 (填表用) (2)'!$D$9:$J$1631,7,0)</f>
        <v>0</v>
      </c>
      <c r="F249" s="409"/>
      <c r="G249" s="409"/>
      <c r="H249" s="409">
        <f>VLOOKUP(A249,'[1]2020年工作表 (填表用) (2)'!$D$7:$L$1683,9,0)</f>
        <v>0</v>
      </c>
      <c r="I249" s="417" t="str">
        <f t="shared" si="4"/>
        <v/>
      </c>
      <c r="J249" t="s">
        <v>138</v>
      </c>
    </row>
    <row r="250" ht="15" spans="1:9">
      <c r="A250" s="401">
        <v>2019999</v>
      </c>
      <c r="B250" s="408" t="s">
        <v>273</v>
      </c>
      <c r="C250" s="409">
        <f>VLOOKUP(A250,'[1]2020年工作表 (填表用) (2)'!$D$7:$F$1731,3,0)</f>
        <v>207</v>
      </c>
      <c r="D250" s="409">
        <f>VLOOKUP(A250,'[1]2020年工作表 (填表用) (2)'!$D$7:$H$1732,5,0)</f>
        <v>240</v>
      </c>
      <c r="E250" s="409">
        <f>VLOOKUP(A250,'[1]2020年工作表 (填表用) (2)'!$D$9:$J$1631,7,0)</f>
        <v>1531</v>
      </c>
      <c r="F250" s="409"/>
      <c r="G250" s="409"/>
      <c r="H250" s="409">
        <f>VLOOKUP(A250,'[1]2020年工作表 (填表用) (2)'!$D$7:$L$1683,9,0)</f>
        <v>795</v>
      </c>
      <c r="I250" s="417" t="str">
        <f t="shared" si="4"/>
        <v/>
      </c>
    </row>
    <row r="251" ht="15" spans="1:14">
      <c r="A251" s="401">
        <v>202</v>
      </c>
      <c r="B251" s="402" t="s">
        <v>274</v>
      </c>
      <c r="C251" s="409">
        <f>VLOOKUP(A251,'[1]2020年工作表 (填表用) (2)'!$D$7:$F$1731,3,0)</f>
        <v>0</v>
      </c>
      <c r="D251" s="409">
        <f>VLOOKUP(A251,'[1]2020年工作表 (填表用) (2)'!$D$7:$H$1732,5,0)</f>
        <v>0</v>
      </c>
      <c r="E251" s="409">
        <f>VLOOKUP(A251,'[1]2020年工作表 (填表用) (2)'!$D$9:$J$1631,7,0)</f>
        <v>0</v>
      </c>
      <c r="F251" s="409"/>
      <c r="G251" s="409"/>
      <c r="H251" s="409">
        <f>VLOOKUP(A251,'[1]2020年工作表 (填表用) (2)'!$D$7:$L$1683,9,0)</f>
        <v>0</v>
      </c>
      <c r="I251" s="417" t="str">
        <f t="shared" si="4"/>
        <v/>
      </c>
      <c r="J251" t="s">
        <v>138</v>
      </c>
      <c r="N251" s="418">
        <f>H251+L251</f>
        <v>0</v>
      </c>
    </row>
    <row r="252" ht="15" spans="1:10">
      <c r="A252" s="401">
        <v>20201</v>
      </c>
      <c r="B252" s="402" t="s">
        <v>275</v>
      </c>
      <c r="C252" s="409">
        <f>VLOOKUP(A252,'[1]2020年工作表 (填表用) (2)'!$D$7:$F$1731,3,0)</f>
        <v>0</v>
      </c>
      <c r="D252" s="409">
        <f>VLOOKUP(A252,'[1]2020年工作表 (填表用) (2)'!$D$7:$H$1732,5,0)</f>
        <v>0</v>
      </c>
      <c r="E252" s="409">
        <f>VLOOKUP(A252,'[1]2020年工作表 (填表用) (2)'!$D$9:$J$1631,7,0)</f>
        <v>0</v>
      </c>
      <c r="F252" s="409"/>
      <c r="G252" s="409"/>
      <c r="H252" s="409">
        <f>VLOOKUP(A252,'[1]2020年工作表 (填表用) (2)'!$D$7:$L$1683,9,0)</f>
        <v>0</v>
      </c>
      <c r="I252" s="417" t="str">
        <f t="shared" si="4"/>
        <v/>
      </c>
      <c r="J252" t="s">
        <v>138</v>
      </c>
    </row>
    <row r="253" ht="15" spans="1:10">
      <c r="A253" s="401">
        <v>2020101</v>
      </c>
      <c r="B253" s="408" t="s">
        <v>135</v>
      </c>
      <c r="C253" s="409">
        <f>VLOOKUP(A253,'[1]2020年工作表 (填表用) (2)'!$D$7:$F$1731,3,0)</f>
        <v>0</v>
      </c>
      <c r="D253" s="409">
        <f>VLOOKUP(A253,'[1]2020年工作表 (填表用) (2)'!$D$7:$H$1732,5,0)</f>
        <v>0</v>
      </c>
      <c r="E253" s="409">
        <f>VLOOKUP(A253,'[1]2020年工作表 (填表用) (2)'!$D$9:$J$1631,7,0)</f>
        <v>0</v>
      </c>
      <c r="F253" s="409"/>
      <c r="G253" s="409"/>
      <c r="H253" s="409">
        <f>VLOOKUP(A253,'[1]2020年工作表 (填表用) (2)'!$D$7:$L$1683,9,0)</f>
        <v>0</v>
      </c>
      <c r="I253" s="417" t="str">
        <f t="shared" si="4"/>
        <v/>
      </c>
      <c r="J253" t="s">
        <v>138</v>
      </c>
    </row>
    <row r="254" ht="15" spans="1:10">
      <c r="A254" s="401">
        <v>2020102</v>
      </c>
      <c r="B254" s="408" t="s">
        <v>136</v>
      </c>
      <c r="C254" s="409">
        <f>VLOOKUP(A254,'[1]2020年工作表 (填表用) (2)'!$D$7:$F$1731,3,0)</f>
        <v>0</v>
      </c>
      <c r="D254" s="409">
        <f>VLOOKUP(A254,'[1]2020年工作表 (填表用) (2)'!$D$7:$H$1732,5,0)</f>
        <v>0</v>
      </c>
      <c r="E254" s="409">
        <f>VLOOKUP(A254,'[1]2020年工作表 (填表用) (2)'!$D$9:$J$1631,7,0)</f>
        <v>0</v>
      </c>
      <c r="F254" s="409"/>
      <c r="G254" s="409"/>
      <c r="H254" s="409">
        <f>VLOOKUP(A254,'[1]2020年工作表 (填表用) (2)'!$D$7:$L$1683,9,0)</f>
        <v>0</v>
      </c>
      <c r="I254" s="417" t="str">
        <f t="shared" si="4"/>
        <v/>
      </c>
      <c r="J254" t="s">
        <v>138</v>
      </c>
    </row>
    <row r="255" ht="15" spans="1:10">
      <c r="A255" s="401">
        <v>2020103</v>
      </c>
      <c r="B255" s="408" t="s">
        <v>137</v>
      </c>
      <c r="C255" s="409">
        <f>VLOOKUP(A255,'[1]2020年工作表 (填表用) (2)'!$D$7:$F$1731,3,0)</f>
        <v>0</v>
      </c>
      <c r="D255" s="409">
        <f>VLOOKUP(A255,'[1]2020年工作表 (填表用) (2)'!$D$7:$H$1732,5,0)</f>
        <v>0</v>
      </c>
      <c r="E255" s="409">
        <f>VLOOKUP(A255,'[1]2020年工作表 (填表用) (2)'!$D$9:$J$1631,7,0)</f>
        <v>0</v>
      </c>
      <c r="F255" s="409"/>
      <c r="G255" s="409"/>
      <c r="H255" s="409">
        <f>VLOOKUP(A255,'[1]2020年工作表 (填表用) (2)'!$D$7:$L$1683,9,0)</f>
        <v>0</v>
      </c>
      <c r="I255" s="417" t="str">
        <f t="shared" si="4"/>
        <v/>
      </c>
      <c r="J255" t="s">
        <v>138</v>
      </c>
    </row>
    <row r="256" ht="15" spans="1:10">
      <c r="A256" s="401">
        <v>2020104</v>
      </c>
      <c r="B256" s="408" t="s">
        <v>242</v>
      </c>
      <c r="C256" s="409">
        <f>VLOOKUP(A256,'[1]2020年工作表 (填表用) (2)'!$D$7:$F$1731,3,0)</f>
        <v>0</v>
      </c>
      <c r="D256" s="409">
        <f>VLOOKUP(A256,'[1]2020年工作表 (填表用) (2)'!$D$7:$H$1732,5,0)</f>
        <v>0</v>
      </c>
      <c r="E256" s="409">
        <f>VLOOKUP(A256,'[1]2020年工作表 (填表用) (2)'!$D$9:$J$1631,7,0)</f>
        <v>0</v>
      </c>
      <c r="F256" s="409"/>
      <c r="G256" s="409"/>
      <c r="H256" s="409">
        <f>VLOOKUP(A256,'[1]2020年工作表 (填表用) (2)'!$D$7:$L$1683,9,0)</f>
        <v>0</v>
      </c>
      <c r="I256" s="417" t="str">
        <f t="shared" si="4"/>
        <v/>
      </c>
      <c r="J256" t="s">
        <v>138</v>
      </c>
    </row>
    <row r="257" ht="15" spans="1:10">
      <c r="A257" s="401">
        <v>2020150</v>
      </c>
      <c r="B257" s="408" t="s">
        <v>145</v>
      </c>
      <c r="C257" s="409">
        <f>VLOOKUP(A257,'[1]2020年工作表 (填表用) (2)'!$D$7:$F$1731,3,0)</f>
        <v>0</v>
      </c>
      <c r="D257" s="409">
        <f>VLOOKUP(A257,'[1]2020年工作表 (填表用) (2)'!$D$7:$H$1732,5,0)</f>
        <v>0</v>
      </c>
      <c r="E257" s="409">
        <f>VLOOKUP(A257,'[1]2020年工作表 (填表用) (2)'!$D$9:$J$1631,7,0)</f>
        <v>0</v>
      </c>
      <c r="F257" s="409"/>
      <c r="G257" s="409"/>
      <c r="H257" s="409">
        <f>VLOOKUP(A257,'[1]2020年工作表 (填表用) (2)'!$D$7:$L$1683,9,0)</f>
        <v>0</v>
      </c>
      <c r="I257" s="417" t="str">
        <f t="shared" si="4"/>
        <v/>
      </c>
      <c r="J257" t="s">
        <v>138</v>
      </c>
    </row>
    <row r="258" ht="15" spans="1:10">
      <c r="A258" s="401">
        <v>2020199</v>
      </c>
      <c r="B258" s="408" t="s">
        <v>276</v>
      </c>
      <c r="C258" s="409">
        <f>VLOOKUP(A258,'[1]2020年工作表 (填表用) (2)'!$D$7:$F$1731,3,0)</f>
        <v>0</v>
      </c>
      <c r="D258" s="409">
        <f>VLOOKUP(A258,'[1]2020年工作表 (填表用) (2)'!$D$7:$H$1732,5,0)</f>
        <v>0</v>
      </c>
      <c r="E258" s="409">
        <f>VLOOKUP(A258,'[1]2020年工作表 (填表用) (2)'!$D$9:$J$1631,7,0)</f>
        <v>0</v>
      </c>
      <c r="F258" s="409"/>
      <c r="G258" s="409"/>
      <c r="H258" s="409">
        <f>VLOOKUP(A258,'[1]2020年工作表 (填表用) (2)'!$D$7:$L$1683,9,0)</f>
        <v>0</v>
      </c>
      <c r="I258" s="417" t="str">
        <f t="shared" si="4"/>
        <v/>
      </c>
      <c r="J258" t="s">
        <v>138</v>
      </c>
    </row>
    <row r="259" ht="15" spans="1:10">
      <c r="A259" s="401">
        <v>20202</v>
      </c>
      <c r="B259" s="402" t="s">
        <v>277</v>
      </c>
      <c r="C259" s="409">
        <f>VLOOKUP(A259,'[1]2020年工作表 (填表用) (2)'!$D$7:$F$1731,3,0)</f>
        <v>0</v>
      </c>
      <c r="D259" s="409">
        <f>VLOOKUP(A259,'[1]2020年工作表 (填表用) (2)'!$D$7:$H$1732,5,0)</f>
        <v>0</v>
      </c>
      <c r="E259" s="409">
        <f>VLOOKUP(A259,'[1]2020年工作表 (填表用) (2)'!$D$9:$J$1631,7,0)</f>
        <v>0</v>
      </c>
      <c r="F259" s="409"/>
      <c r="G259" s="409"/>
      <c r="H259" s="409">
        <f>VLOOKUP(A259,'[1]2020年工作表 (填表用) (2)'!$D$7:$L$1683,9,0)</f>
        <v>0</v>
      </c>
      <c r="I259" s="417" t="str">
        <f t="shared" si="4"/>
        <v/>
      </c>
      <c r="J259" t="s">
        <v>138</v>
      </c>
    </row>
    <row r="260" ht="15" spans="1:10">
      <c r="A260" s="401">
        <v>2020201</v>
      </c>
      <c r="B260" s="408" t="s">
        <v>278</v>
      </c>
      <c r="C260" s="409">
        <f>VLOOKUP(A260,'[1]2020年工作表 (填表用) (2)'!$D$7:$F$1731,3,0)</f>
        <v>0</v>
      </c>
      <c r="D260" s="409">
        <f>VLOOKUP(A260,'[1]2020年工作表 (填表用) (2)'!$D$7:$H$1732,5,0)</f>
        <v>0</v>
      </c>
      <c r="E260" s="409">
        <f>VLOOKUP(A260,'[1]2020年工作表 (填表用) (2)'!$D$9:$J$1631,7,0)</f>
        <v>0</v>
      </c>
      <c r="F260" s="409"/>
      <c r="G260" s="409"/>
      <c r="H260" s="409">
        <f>VLOOKUP(A260,'[1]2020年工作表 (填表用) (2)'!$D$7:$L$1683,9,0)</f>
        <v>0</v>
      </c>
      <c r="I260" s="417" t="str">
        <f t="shared" si="4"/>
        <v/>
      </c>
      <c r="J260" t="s">
        <v>138</v>
      </c>
    </row>
    <row r="261" ht="15" spans="1:10">
      <c r="A261" s="401">
        <v>2020202</v>
      </c>
      <c r="B261" s="408" t="s">
        <v>279</v>
      </c>
      <c r="C261" s="409">
        <f>VLOOKUP(A261,'[1]2020年工作表 (填表用) (2)'!$D$7:$F$1731,3,0)</f>
        <v>0</v>
      </c>
      <c r="D261" s="409">
        <f>VLOOKUP(A261,'[1]2020年工作表 (填表用) (2)'!$D$7:$H$1732,5,0)</f>
        <v>0</v>
      </c>
      <c r="E261" s="409">
        <f>VLOOKUP(A261,'[1]2020年工作表 (填表用) (2)'!$D$9:$J$1631,7,0)</f>
        <v>0</v>
      </c>
      <c r="F261" s="409"/>
      <c r="G261" s="409"/>
      <c r="H261" s="409">
        <f>VLOOKUP(A261,'[1]2020年工作表 (填表用) (2)'!$D$7:$L$1683,9,0)</f>
        <v>0</v>
      </c>
      <c r="I261" s="417" t="str">
        <f t="shared" si="4"/>
        <v/>
      </c>
      <c r="J261" t="s">
        <v>138</v>
      </c>
    </row>
    <row r="262" ht="15" spans="1:10">
      <c r="A262" s="401">
        <v>20203</v>
      </c>
      <c r="B262" s="402" t="s">
        <v>280</v>
      </c>
      <c r="C262" s="409">
        <f>VLOOKUP(A262,'[1]2020年工作表 (填表用) (2)'!$D$7:$F$1731,3,0)</f>
        <v>0</v>
      </c>
      <c r="D262" s="409">
        <f>VLOOKUP(A262,'[1]2020年工作表 (填表用) (2)'!$D$7:$H$1732,5,0)</f>
        <v>0</v>
      </c>
      <c r="E262" s="409">
        <f>VLOOKUP(A262,'[1]2020年工作表 (填表用) (2)'!$D$9:$J$1631,7,0)</f>
        <v>0</v>
      </c>
      <c r="F262" s="409"/>
      <c r="G262" s="409"/>
      <c r="H262" s="409">
        <f>VLOOKUP(A262,'[1]2020年工作表 (填表用) (2)'!$D$7:$L$1683,9,0)</f>
        <v>0</v>
      </c>
      <c r="I262" s="417" t="str">
        <f t="shared" ref="I262:I325" si="5">IF(ISERROR(H262/G262),"",H262/G262*100)</f>
        <v/>
      </c>
      <c r="J262" t="s">
        <v>138</v>
      </c>
    </row>
    <row r="263" ht="15" spans="1:10">
      <c r="A263" s="401">
        <v>2020304</v>
      </c>
      <c r="B263" s="408" t="s">
        <v>281</v>
      </c>
      <c r="C263" s="409">
        <f>VLOOKUP(A263,'[1]2020年工作表 (填表用) (2)'!$D$7:$F$1731,3,0)</f>
        <v>0</v>
      </c>
      <c r="D263" s="409">
        <f>VLOOKUP(A263,'[1]2020年工作表 (填表用) (2)'!$D$7:$H$1732,5,0)</f>
        <v>0</v>
      </c>
      <c r="E263" s="409">
        <f>VLOOKUP(A263,'[1]2020年工作表 (填表用) (2)'!$D$9:$J$1631,7,0)</f>
        <v>0</v>
      </c>
      <c r="F263" s="409"/>
      <c r="G263" s="409"/>
      <c r="H263" s="409">
        <f>VLOOKUP(A263,'[1]2020年工作表 (填表用) (2)'!$D$7:$L$1683,9,0)</f>
        <v>0</v>
      </c>
      <c r="I263" s="417" t="str">
        <f t="shared" si="5"/>
        <v/>
      </c>
      <c r="J263" t="s">
        <v>138</v>
      </c>
    </row>
    <row r="264" ht="15" spans="1:10">
      <c r="A264" s="401">
        <v>2020306</v>
      </c>
      <c r="B264" s="408" t="s">
        <v>282</v>
      </c>
      <c r="C264" s="409">
        <f>VLOOKUP(A264,'[1]2020年工作表 (填表用) (2)'!$D$7:$F$1731,3,0)</f>
        <v>0</v>
      </c>
      <c r="D264" s="409">
        <f>VLOOKUP(A264,'[1]2020年工作表 (填表用) (2)'!$D$7:$H$1732,5,0)</f>
        <v>0</v>
      </c>
      <c r="E264" s="409">
        <f>VLOOKUP(A264,'[1]2020年工作表 (填表用) (2)'!$D$9:$J$1631,7,0)</f>
        <v>0</v>
      </c>
      <c r="F264" s="409"/>
      <c r="G264" s="409"/>
      <c r="H264" s="409">
        <f>VLOOKUP(A264,'[1]2020年工作表 (填表用) (2)'!$D$7:$L$1683,9,0)</f>
        <v>0</v>
      </c>
      <c r="I264" s="417" t="str">
        <f t="shared" si="5"/>
        <v/>
      </c>
      <c r="J264" t="s">
        <v>138</v>
      </c>
    </row>
    <row r="265" ht="15" spans="1:10">
      <c r="A265" s="401">
        <v>20204</v>
      </c>
      <c r="B265" s="402" t="s">
        <v>283</v>
      </c>
      <c r="C265" s="409">
        <f>VLOOKUP(A265,'[1]2020年工作表 (填表用) (2)'!$D$7:$F$1731,3,0)</f>
        <v>0</v>
      </c>
      <c r="D265" s="409">
        <f>VLOOKUP(A265,'[1]2020年工作表 (填表用) (2)'!$D$7:$H$1732,5,0)</f>
        <v>0</v>
      </c>
      <c r="E265" s="409">
        <f>VLOOKUP(A265,'[1]2020年工作表 (填表用) (2)'!$D$9:$J$1631,7,0)</f>
        <v>0</v>
      </c>
      <c r="F265" s="409"/>
      <c r="G265" s="409"/>
      <c r="H265" s="409">
        <f>VLOOKUP(A265,'[1]2020年工作表 (填表用) (2)'!$D$7:$L$1683,9,0)</f>
        <v>0</v>
      </c>
      <c r="I265" s="417" t="str">
        <f t="shared" si="5"/>
        <v/>
      </c>
      <c r="J265" t="s">
        <v>138</v>
      </c>
    </row>
    <row r="266" ht="15" spans="1:10">
      <c r="A266" s="401">
        <v>2020401</v>
      </c>
      <c r="B266" s="408" t="s">
        <v>284</v>
      </c>
      <c r="C266" s="409">
        <f>VLOOKUP(A266,'[1]2020年工作表 (填表用) (2)'!$D$7:$F$1731,3,0)</f>
        <v>0</v>
      </c>
      <c r="D266" s="409">
        <f>VLOOKUP(A266,'[1]2020年工作表 (填表用) (2)'!$D$7:$H$1732,5,0)</f>
        <v>0</v>
      </c>
      <c r="E266" s="409">
        <f>VLOOKUP(A266,'[1]2020年工作表 (填表用) (2)'!$D$9:$J$1631,7,0)</f>
        <v>0</v>
      </c>
      <c r="F266" s="409"/>
      <c r="G266" s="409"/>
      <c r="H266" s="409">
        <f>VLOOKUP(A266,'[1]2020年工作表 (填表用) (2)'!$D$7:$L$1683,9,0)</f>
        <v>0</v>
      </c>
      <c r="I266" s="417" t="str">
        <f t="shared" si="5"/>
        <v/>
      </c>
      <c r="J266" t="s">
        <v>138</v>
      </c>
    </row>
    <row r="267" ht="15" spans="1:10">
      <c r="A267" s="401">
        <v>2020402</v>
      </c>
      <c r="B267" s="408" t="s">
        <v>285</v>
      </c>
      <c r="C267" s="409">
        <f>VLOOKUP(A267,'[1]2020年工作表 (填表用) (2)'!$D$7:$F$1731,3,0)</f>
        <v>0</v>
      </c>
      <c r="D267" s="409">
        <f>VLOOKUP(A267,'[1]2020年工作表 (填表用) (2)'!$D$7:$H$1732,5,0)</f>
        <v>0</v>
      </c>
      <c r="E267" s="409">
        <f>VLOOKUP(A267,'[1]2020年工作表 (填表用) (2)'!$D$9:$J$1631,7,0)</f>
        <v>0</v>
      </c>
      <c r="F267" s="409"/>
      <c r="G267" s="409"/>
      <c r="H267" s="409">
        <f>VLOOKUP(A267,'[1]2020年工作表 (填表用) (2)'!$D$7:$L$1683,9,0)</f>
        <v>0</v>
      </c>
      <c r="I267" s="417" t="str">
        <f t="shared" si="5"/>
        <v/>
      </c>
      <c r="J267" t="s">
        <v>138</v>
      </c>
    </row>
    <row r="268" ht="15" spans="1:10">
      <c r="A268" s="401">
        <v>2020403</v>
      </c>
      <c r="B268" s="408" t="s">
        <v>286</v>
      </c>
      <c r="C268" s="409">
        <f>VLOOKUP(A268,'[1]2020年工作表 (填表用) (2)'!$D$7:$F$1731,3,0)</f>
        <v>0</v>
      </c>
      <c r="D268" s="409">
        <f>VLOOKUP(A268,'[1]2020年工作表 (填表用) (2)'!$D$7:$H$1732,5,0)</f>
        <v>0</v>
      </c>
      <c r="E268" s="409">
        <f>VLOOKUP(A268,'[1]2020年工作表 (填表用) (2)'!$D$9:$J$1631,7,0)</f>
        <v>0</v>
      </c>
      <c r="F268" s="409"/>
      <c r="G268" s="409"/>
      <c r="H268" s="409">
        <f>VLOOKUP(A268,'[1]2020年工作表 (填表用) (2)'!$D$7:$L$1683,9,0)</f>
        <v>0</v>
      </c>
      <c r="I268" s="417" t="str">
        <f t="shared" si="5"/>
        <v/>
      </c>
      <c r="J268" t="s">
        <v>138</v>
      </c>
    </row>
    <row r="269" ht="15" spans="1:10">
      <c r="A269" s="401">
        <v>2020404</v>
      </c>
      <c r="B269" s="408" t="s">
        <v>287</v>
      </c>
      <c r="C269" s="409">
        <f>VLOOKUP(A269,'[1]2020年工作表 (填表用) (2)'!$D$7:$F$1731,3,0)</f>
        <v>0</v>
      </c>
      <c r="D269" s="409">
        <f>VLOOKUP(A269,'[1]2020年工作表 (填表用) (2)'!$D$7:$H$1732,5,0)</f>
        <v>0</v>
      </c>
      <c r="E269" s="409">
        <f>VLOOKUP(A269,'[1]2020年工作表 (填表用) (2)'!$D$9:$J$1631,7,0)</f>
        <v>0</v>
      </c>
      <c r="F269" s="409"/>
      <c r="G269" s="409"/>
      <c r="H269" s="409">
        <f>VLOOKUP(A269,'[1]2020年工作表 (填表用) (2)'!$D$7:$L$1683,9,0)</f>
        <v>0</v>
      </c>
      <c r="I269" s="417" t="str">
        <f t="shared" si="5"/>
        <v/>
      </c>
      <c r="J269" t="s">
        <v>138</v>
      </c>
    </row>
    <row r="270" ht="15" spans="1:10">
      <c r="A270" s="401">
        <v>2020499</v>
      </c>
      <c r="B270" s="408" t="s">
        <v>288</v>
      </c>
      <c r="C270" s="409">
        <f>VLOOKUP(A270,'[1]2020年工作表 (填表用) (2)'!$D$7:$F$1731,3,0)</f>
        <v>0</v>
      </c>
      <c r="D270" s="409">
        <f>VLOOKUP(A270,'[1]2020年工作表 (填表用) (2)'!$D$7:$H$1732,5,0)</f>
        <v>0</v>
      </c>
      <c r="E270" s="409">
        <f>VLOOKUP(A270,'[1]2020年工作表 (填表用) (2)'!$D$9:$J$1631,7,0)</f>
        <v>0</v>
      </c>
      <c r="F270" s="409"/>
      <c r="G270" s="409"/>
      <c r="H270" s="409">
        <f>VLOOKUP(A270,'[1]2020年工作表 (填表用) (2)'!$D$7:$L$1683,9,0)</f>
        <v>0</v>
      </c>
      <c r="I270" s="417" t="str">
        <f t="shared" si="5"/>
        <v/>
      </c>
      <c r="J270" t="s">
        <v>138</v>
      </c>
    </row>
    <row r="271" ht="15" spans="1:10">
      <c r="A271" s="401">
        <v>20205</v>
      </c>
      <c r="B271" s="402" t="s">
        <v>289</v>
      </c>
      <c r="C271" s="409">
        <f>VLOOKUP(A271,'[1]2020年工作表 (填表用) (2)'!$D$7:$F$1731,3,0)</f>
        <v>0</v>
      </c>
      <c r="D271" s="409">
        <f>VLOOKUP(A271,'[1]2020年工作表 (填表用) (2)'!$D$7:$H$1732,5,0)</f>
        <v>0</v>
      </c>
      <c r="E271" s="409">
        <f>VLOOKUP(A271,'[1]2020年工作表 (填表用) (2)'!$D$9:$J$1631,7,0)</f>
        <v>0</v>
      </c>
      <c r="F271" s="409"/>
      <c r="G271" s="409"/>
      <c r="H271" s="409">
        <f>VLOOKUP(A271,'[1]2020年工作表 (填表用) (2)'!$D$7:$L$1683,9,0)</f>
        <v>0</v>
      </c>
      <c r="I271" s="417" t="str">
        <f t="shared" si="5"/>
        <v/>
      </c>
      <c r="J271" t="s">
        <v>138</v>
      </c>
    </row>
    <row r="272" ht="15" spans="1:10">
      <c r="A272" s="401">
        <v>2020503</v>
      </c>
      <c r="B272" s="408" t="s">
        <v>290</v>
      </c>
      <c r="C272" s="409">
        <f>VLOOKUP(A272,'[1]2020年工作表 (填表用) (2)'!$D$7:$F$1731,3,0)</f>
        <v>0</v>
      </c>
      <c r="D272" s="409">
        <f>VLOOKUP(A272,'[1]2020年工作表 (填表用) (2)'!$D$7:$H$1732,5,0)</f>
        <v>0</v>
      </c>
      <c r="E272" s="409">
        <f>VLOOKUP(A272,'[1]2020年工作表 (填表用) (2)'!$D$9:$J$1631,7,0)</f>
        <v>0</v>
      </c>
      <c r="F272" s="409"/>
      <c r="G272" s="409"/>
      <c r="H272" s="409">
        <f>VLOOKUP(A272,'[1]2020年工作表 (填表用) (2)'!$D$7:$L$1683,9,0)</f>
        <v>0</v>
      </c>
      <c r="I272" s="417" t="str">
        <f t="shared" si="5"/>
        <v/>
      </c>
      <c r="J272" t="s">
        <v>138</v>
      </c>
    </row>
    <row r="273" ht="15" spans="1:10">
      <c r="A273" s="401">
        <v>2020504</v>
      </c>
      <c r="B273" s="408" t="s">
        <v>291</v>
      </c>
      <c r="C273" s="409">
        <f>VLOOKUP(A273,'[1]2020年工作表 (填表用) (2)'!$D$7:$F$1731,3,0)</f>
        <v>0</v>
      </c>
      <c r="D273" s="409">
        <f>VLOOKUP(A273,'[1]2020年工作表 (填表用) (2)'!$D$7:$H$1732,5,0)</f>
        <v>0</v>
      </c>
      <c r="E273" s="409">
        <f>VLOOKUP(A273,'[1]2020年工作表 (填表用) (2)'!$D$9:$J$1631,7,0)</f>
        <v>0</v>
      </c>
      <c r="F273" s="409"/>
      <c r="G273" s="409"/>
      <c r="H273" s="409">
        <f>VLOOKUP(A273,'[1]2020年工作表 (填表用) (2)'!$D$7:$L$1683,9,0)</f>
        <v>0</v>
      </c>
      <c r="I273" s="417" t="str">
        <f t="shared" si="5"/>
        <v/>
      </c>
      <c r="J273" t="s">
        <v>138</v>
      </c>
    </row>
    <row r="274" ht="15" spans="1:10">
      <c r="A274" s="401">
        <v>2020505</v>
      </c>
      <c r="B274" s="408" t="s">
        <v>292</v>
      </c>
      <c r="C274" s="409">
        <f>VLOOKUP(A274,'[1]2020年工作表 (填表用) (2)'!$D$7:$F$1731,3,0)</f>
        <v>0</v>
      </c>
      <c r="D274" s="409">
        <f>VLOOKUP(A274,'[1]2020年工作表 (填表用) (2)'!$D$7:$H$1732,5,0)</f>
        <v>0</v>
      </c>
      <c r="E274" s="409">
        <f>VLOOKUP(A274,'[1]2020年工作表 (填表用) (2)'!$D$9:$J$1631,7,0)</f>
        <v>0</v>
      </c>
      <c r="F274" s="409"/>
      <c r="G274" s="409"/>
      <c r="H274" s="409">
        <f>VLOOKUP(A274,'[1]2020年工作表 (填表用) (2)'!$D$7:$L$1683,9,0)</f>
        <v>0</v>
      </c>
      <c r="I274" s="417" t="str">
        <f t="shared" si="5"/>
        <v/>
      </c>
      <c r="J274" t="s">
        <v>138</v>
      </c>
    </row>
    <row r="275" ht="15" spans="1:10">
      <c r="A275" s="401">
        <v>2020599</v>
      </c>
      <c r="B275" s="408" t="s">
        <v>293</v>
      </c>
      <c r="C275" s="409">
        <f>VLOOKUP(A275,'[1]2020年工作表 (填表用) (2)'!$D$7:$F$1731,3,0)</f>
        <v>0</v>
      </c>
      <c r="D275" s="409">
        <f>VLOOKUP(A275,'[1]2020年工作表 (填表用) (2)'!$D$7:$H$1732,5,0)</f>
        <v>0</v>
      </c>
      <c r="E275" s="409">
        <f>VLOOKUP(A275,'[1]2020年工作表 (填表用) (2)'!$D$9:$J$1631,7,0)</f>
        <v>0</v>
      </c>
      <c r="F275" s="409"/>
      <c r="G275" s="409"/>
      <c r="H275" s="409">
        <f>VLOOKUP(A275,'[1]2020年工作表 (填表用) (2)'!$D$7:$L$1683,9,0)</f>
        <v>0</v>
      </c>
      <c r="I275" s="417" t="str">
        <f t="shared" si="5"/>
        <v/>
      </c>
      <c r="J275" t="s">
        <v>138</v>
      </c>
    </row>
    <row r="276" ht="15" spans="1:10">
      <c r="A276" s="401">
        <v>20206</v>
      </c>
      <c r="B276" s="402" t="s">
        <v>294</v>
      </c>
      <c r="C276" s="409">
        <f>VLOOKUP(A276,'[1]2020年工作表 (填表用) (2)'!$D$7:$F$1731,3,0)</f>
        <v>0</v>
      </c>
      <c r="D276" s="409">
        <f>VLOOKUP(A276,'[1]2020年工作表 (填表用) (2)'!$D$7:$H$1732,5,0)</f>
        <v>0</v>
      </c>
      <c r="E276" s="409">
        <f>VLOOKUP(A276,'[1]2020年工作表 (填表用) (2)'!$D$9:$J$1631,7,0)</f>
        <v>0</v>
      </c>
      <c r="F276" s="409"/>
      <c r="G276" s="409"/>
      <c r="H276" s="409">
        <f>VLOOKUP(A276,'[1]2020年工作表 (填表用) (2)'!$D$7:$L$1683,9,0)</f>
        <v>0</v>
      </c>
      <c r="I276" s="417" t="str">
        <f t="shared" si="5"/>
        <v/>
      </c>
      <c r="J276" t="s">
        <v>138</v>
      </c>
    </row>
    <row r="277" ht="15" spans="1:10">
      <c r="A277" s="401">
        <v>2020601</v>
      </c>
      <c r="B277" s="408" t="s">
        <v>295</v>
      </c>
      <c r="C277" s="409">
        <f>VLOOKUP(A277,'[1]2020年工作表 (填表用) (2)'!$D$7:$F$1731,3,0)</f>
        <v>0</v>
      </c>
      <c r="D277" s="409">
        <f>VLOOKUP(A277,'[1]2020年工作表 (填表用) (2)'!$D$7:$H$1732,5,0)</f>
        <v>0</v>
      </c>
      <c r="E277" s="409">
        <f>VLOOKUP(A277,'[1]2020年工作表 (填表用) (2)'!$D$9:$J$1631,7,0)</f>
        <v>0</v>
      </c>
      <c r="F277" s="409"/>
      <c r="G277" s="409"/>
      <c r="H277" s="409">
        <f>VLOOKUP(A277,'[1]2020年工作表 (填表用) (2)'!$D$7:$L$1683,9,0)</f>
        <v>0</v>
      </c>
      <c r="I277" s="417" t="str">
        <f t="shared" si="5"/>
        <v/>
      </c>
      <c r="J277" t="s">
        <v>138</v>
      </c>
    </row>
    <row r="278" ht="15" spans="1:10">
      <c r="A278" s="401">
        <v>20207</v>
      </c>
      <c r="B278" s="402" t="s">
        <v>296</v>
      </c>
      <c r="C278" s="409">
        <f>VLOOKUP(A278,'[1]2020年工作表 (填表用) (2)'!$D$7:$F$1731,3,0)</f>
        <v>0</v>
      </c>
      <c r="D278" s="409">
        <f>VLOOKUP(A278,'[1]2020年工作表 (填表用) (2)'!$D$7:$H$1732,5,0)</f>
        <v>0</v>
      </c>
      <c r="E278" s="409">
        <f>VLOOKUP(A278,'[1]2020年工作表 (填表用) (2)'!$D$9:$J$1631,7,0)</f>
        <v>0</v>
      </c>
      <c r="F278" s="409"/>
      <c r="G278" s="409"/>
      <c r="H278" s="409">
        <f>VLOOKUP(A278,'[1]2020年工作表 (填表用) (2)'!$D$7:$L$1683,9,0)</f>
        <v>0</v>
      </c>
      <c r="I278" s="417" t="str">
        <f t="shared" si="5"/>
        <v/>
      </c>
      <c r="J278" t="s">
        <v>138</v>
      </c>
    </row>
    <row r="279" ht="15" spans="1:10">
      <c r="A279" s="401">
        <v>2020701</v>
      </c>
      <c r="B279" s="408" t="s">
        <v>297</v>
      </c>
      <c r="C279" s="409">
        <f>VLOOKUP(A279,'[1]2020年工作表 (填表用) (2)'!$D$7:$F$1731,3,0)</f>
        <v>0</v>
      </c>
      <c r="D279" s="409">
        <f>VLOOKUP(A279,'[1]2020年工作表 (填表用) (2)'!$D$7:$H$1732,5,0)</f>
        <v>0</v>
      </c>
      <c r="E279" s="409">
        <f>VLOOKUP(A279,'[1]2020年工作表 (填表用) (2)'!$D$9:$J$1631,7,0)</f>
        <v>0</v>
      </c>
      <c r="F279" s="409"/>
      <c r="G279" s="409"/>
      <c r="H279" s="409">
        <f>VLOOKUP(A279,'[1]2020年工作表 (填表用) (2)'!$D$7:$L$1683,9,0)</f>
        <v>0</v>
      </c>
      <c r="I279" s="417" t="str">
        <f t="shared" si="5"/>
        <v/>
      </c>
      <c r="J279" t="s">
        <v>138</v>
      </c>
    </row>
    <row r="280" ht="15" spans="1:10">
      <c r="A280" s="401">
        <v>2020702</v>
      </c>
      <c r="B280" s="408" t="s">
        <v>298</v>
      </c>
      <c r="C280" s="409">
        <f>VLOOKUP(A280,'[1]2020年工作表 (填表用) (2)'!$D$7:$F$1731,3,0)</f>
        <v>0</v>
      </c>
      <c r="D280" s="409">
        <f>VLOOKUP(A280,'[1]2020年工作表 (填表用) (2)'!$D$7:$H$1732,5,0)</f>
        <v>0</v>
      </c>
      <c r="E280" s="409">
        <f>VLOOKUP(A280,'[1]2020年工作表 (填表用) (2)'!$D$9:$J$1631,7,0)</f>
        <v>0</v>
      </c>
      <c r="F280" s="409"/>
      <c r="G280" s="409"/>
      <c r="H280" s="409">
        <f>VLOOKUP(A280,'[1]2020年工作表 (填表用) (2)'!$D$7:$L$1683,9,0)</f>
        <v>0</v>
      </c>
      <c r="I280" s="417" t="str">
        <f t="shared" si="5"/>
        <v/>
      </c>
      <c r="J280" t="s">
        <v>138</v>
      </c>
    </row>
    <row r="281" ht="15" spans="1:10">
      <c r="A281" s="401">
        <v>2020703</v>
      </c>
      <c r="B281" s="408" t="s">
        <v>299</v>
      </c>
      <c r="C281" s="409">
        <f>VLOOKUP(A281,'[1]2020年工作表 (填表用) (2)'!$D$7:$F$1731,3,0)</f>
        <v>0</v>
      </c>
      <c r="D281" s="409">
        <f>VLOOKUP(A281,'[1]2020年工作表 (填表用) (2)'!$D$7:$H$1732,5,0)</f>
        <v>0</v>
      </c>
      <c r="E281" s="409">
        <f>VLOOKUP(A281,'[1]2020年工作表 (填表用) (2)'!$D$9:$J$1631,7,0)</f>
        <v>0</v>
      </c>
      <c r="F281" s="409"/>
      <c r="G281" s="409"/>
      <c r="H281" s="409">
        <f>VLOOKUP(A281,'[1]2020年工作表 (填表用) (2)'!$D$7:$L$1683,9,0)</f>
        <v>0</v>
      </c>
      <c r="I281" s="417" t="str">
        <f t="shared" si="5"/>
        <v/>
      </c>
      <c r="J281" t="s">
        <v>138</v>
      </c>
    </row>
    <row r="282" ht="15" spans="1:10">
      <c r="A282" s="401">
        <v>2020799</v>
      </c>
      <c r="B282" s="408" t="s">
        <v>300</v>
      </c>
      <c r="C282" s="409">
        <f>VLOOKUP(A282,'[1]2020年工作表 (填表用) (2)'!$D$7:$F$1731,3,0)</f>
        <v>0</v>
      </c>
      <c r="D282" s="409">
        <f>VLOOKUP(A282,'[1]2020年工作表 (填表用) (2)'!$D$7:$H$1732,5,0)</f>
        <v>0</v>
      </c>
      <c r="E282" s="409">
        <f>VLOOKUP(A282,'[1]2020年工作表 (填表用) (2)'!$D$9:$J$1631,7,0)</f>
        <v>0</v>
      </c>
      <c r="F282" s="409"/>
      <c r="G282" s="409"/>
      <c r="H282" s="409">
        <f>VLOOKUP(A282,'[1]2020年工作表 (填表用) (2)'!$D$7:$L$1683,9,0)</f>
        <v>0</v>
      </c>
      <c r="I282" s="417" t="str">
        <f t="shared" si="5"/>
        <v/>
      </c>
      <c r="J282" t="s">
        <v>138</v>
      </c>
    </row>
    <row r="283" ht="15" spans="1:10">
      <c r="A283" s="401">
        <v>20208</v>
      </c>
      <c r="B283" s="402" t="s">
        <v>301</v>
      </c>
      <c r="C283" s="409">
        <f>VLOOKUP(A283,'[1]2020年工作表 (填表用) (2)'!$D$7:$F$1731,3,0)</f>
        <v>0</v>
      </c>
      <c r="D283" s="409">
        <f>VLOOKUP(A283,'[1]2020年工作表 (填表用) (2)'!$D$7:$H$1732,5,0)</f>
        <v>0</v>
      </c>
      <c r="E283" s="409">
        <f>VLOOKUP(A283,'[1]2020年工作表 (填表用) (2)'!$D$9:$J$1631,7,0)</f>
        <v>0</v>
      </c>
      <c r="F283" s="409"/>
      <c r="G283" s="409"/>
      <c r="H283" s="409">
        <f>VLOOKUP(A283,'[1]2020年工作表 (填表用) (2)'!$D$7:$L$1683,9,0)</f>
        <v>0</v>
      </c>
      <c r="I283" s="417" t="str">
        <f t="shared" si="5"/>
        <v/>
      </c>
      <c r="J283" t="s">
        <v>138</v>
      </c>
    </row>
    <row r="284" ht="15" spans="1:10">
      <c r="A284" s="401">
        <v>2020801</v>
      </c>
      <c r="B284" s="408" t="s">
        <v>135</v>
      </c>
      <c r="C284" s="409">
        <f>VLOOKUP(A284,'[1]2020年工作表 (填表用) (2)'!$D$7:$F$1731,3,0)</f>
        <v>0</v>
      </c>
      <c r="D284" s="409">
        <f>VLOOKUP(A284,'[1]2020年工作表 (填表用) (2)'!$D$7:$H$1732,5,0)</f>
        <v>0</v>
      </c>
      <c r="E284" s="409">
        <f>VLOOKUP(A284,'[1]2020年工作表 (填表用) (2)'!$D$9:$J$1631,7,0)</f>
        <v>0</v>
      </c>
      <c r="F284" s="409"/>
      <c r="G284" s="409"/>
      <c r="H284" s="409">
        <f>VLOOKUP(A284,'[1]2020年工作表 (填表用) (2)'!$D$7:$L$1683,9,0)</f>
        <v>0</v>
      </c>
      <c r="I284" s="417" t="str">
        <f t="shared" si="5"/>
        <v/>
      </c>
      <c r="J284" t="s">
        <v>138</v>
      </c>
    </row>
    <row r="285" ht="15" spans="1:10">
      <c r="A285" s="401">
        <v>2020802</v>
      </c>
      <c r="B285" s="408" t="s">
        <v>136</v>
      </c>
      <c r="C285" s="409">
        <f>VLOOKUP(A285,'[1]2020年工作表 (填表用) (2)'!$D$7:$F$1731,3,0)</f>
        <v>0</v>
      </c>
      <c r="D285" s="409">
        <f>VLOOKUP(A285,'[1]2020年工作表 (填表用) (2)'!$D$7:$H$1732,5,0)</f>
        <v>0</v>
      </c>
      <c r="E285" s="409">
        <f>VLOOKUP(A285,'[1]2020年工作表 (填表用) (2)'!$D$9:$J$1631,7,0)</f>
        <v>0</v>
      </c>
      <c r="F285" s="409"/>
      <c r="G285" s="409"/>
      <c r="H285" s="409">
        <f>VLOOKUP(A285,'[1]2020年工作表 (填表用) (2)'!$D$7:$L$1683,9,0)</f>
        <v>0</v>
      </c>
      <c r="I285" s="417" t="str">
        <f t="shared" si="5"/>
        <v/>
      </c>
      <c r="J285" t="s">
        <v>138</v>
      </c>
    </row>
    <row r="286" ht="15" spans="1:10">
      <c r="A286" s="401">
        <v>2020803</v>
      </c>
      <c r="B286" s="408" t="s">
        <v>137</v>
      </c>
      <c r="C286" s="409">
        <f>VLOOKUP(A286,'[1]2020年工作表 (填表用) (2)'!$D$7:$F$1731,3,0)</f>
        <v>0</v>
      </c>
      <c r="D286" s="409">
        <f>VLOOKUP(A286,'[1]2020年工作表 (填表用) (2)'!$D$7:$H$1732,5,0)</f>
        <v>0</v>
      </c>
      <c r="E286" s="409">
        <f>VLOOKUP(A286,'[1]2020年工作表 (填表用) (2)'!$D$9:$J$1631,7,0)</f>
        <v>0</v>
      </c>
      <c r="F286" s="409"/>
      <c r="G286" s="409"/>
      <c r="H286" s="409">
        <f>VLOOKUP(A286,'[1]2020年工作表 (填表用) (2)'!$D$7:$L$1683,9,0)</f>
        <v>0</v>
      </c>
      <c r="I286" s="417" t="str">
        <f t="shared" si="5"/>
        <v/>
      </c>
      <c r="J286" t="s">
        <v>138</v>
      </c>
    </row>
    <row r="287" ht="15" spans="1:10">
      <c r="A287" s="401">
        <v>2020850</v>
      </c>
      <c r="B287" s="408" t="s">
        <v>145</v>
      </c>
      <c r="C287" s="409">
        <f>VLOOKUP(A287,'[1]2020年工作表 (填表用) (2)'!$D$7:$F$1731,3,0)</f>
        <v>0</v>
      </c>
      <c r="D287" s="409">
        <f>VLOOKUP(A287,'[1]2020年工作表 (填表用) (2)'!$D$7:$H$1732,5,0)</f>
        <v>0</v>
      </c>
      <c r="E287" s="409">
        <f>VLOOKUP(A287,'[1]2020年工作表 (填表用) (2)'!$D$9:$J$1631,7,0)</f>
        <v>0</v>
      </c>
      <c r="F287" s="409"/>
      <c r="G287" s="409"/>
      <c r="H287" s="409">
        <f>VLOOKUP(A287,'[1]2020年工作表 (填表用) (2)'!$D$7:$L$1683,9,0)</f>
        <v>0</v>
      </c>
      <c r="I287" s="417" t="str">
        <f t="shared" si="5"/>
        <v/>
      </c>
      <c r="J287" t="s">
        <v>138</v>
      </c>
    </row>
    <row r="288" ht="15" spans="1:10">
      <c r="A288" s="401">
        <v>2020899</v>
      </c>
      <c r="B288" s="408" t="s">
        <v>302</v>
      </c>
      <c r="C288" s="409">
        <f>VLOOKUP(A288,'[1]2020年工作表 (填表用) (2)'!$D$7:$F$1731,3,0)</f>
        <v>0</v>
      </c>
      <c r="D288" s="409">
        <f>VLOOKUP(A288,'[1]2020年工作表 (填表用) (2)'!$D$7:$H$1732,5,0)</f>
        <v>0</v>
      </c>
      <c r="E288" s="409">
        <f>VLOOKUP(A288,'[1]2020年工作表 (填表用) (2)'!$D$9:$J$1631,7,0)</f>
        <v>0</v>
      </c>
      <c r="F288" s="409"/>
      <c r="G288" s="409"/>
      <c r="H288" s="409">
        <f>VLOOKUP(A288,'[1]2020年工作表 (填表用) (2)'!$D$7:$L$1683,9,0)</f>
        <v>0</v>
      </c>
      <c r="I288" s="417" t="str">
        <f t="shared" si="5"/>
        <v/>
      </c>
      <c r="J288" t="s">
        <v>138</v>
      </c>
    </row>
    <row r="289" ht="15" spans="1:10">
      <c r="A289" s="401">
        <v>20299</v>
      </c>
      <c r="B289" s="402" t="s">
        <v>303</v>
      </c>
      <c r="C289" s="409">
        <f>VLOOKUP(A289,'[1]2020年工作表 (填表用) (2)'!$D$7:$F$1731,3,0)</f>
        <v>0</v>
      </c>
      <c r="D289" s="409">
        <f>VLOOKUP(A289,'[1]2020年工作表 (填表用) (2)'!$D$7:$H$1732,5,0)</f>
        <v>0</v>
      </c>
      <c r="E289" s="409">
        <f>VLOOKUP(A289,'[1]2020年工作表 (填表用) (2)'!$D$9:$J$1631,7,0)</f>
        <v>0</v>
      </c>
      <c r="F289" s="409"/>
      <c r="G289" s="409"/>
      <c r="H289" s="409">
        <f>VLOOKUP(A289,'[1]2020年工作表 (填表用) (2)'!$D$7:$L$1683,9,0)</f>
        <v>0</v>
      </c>
      <c r="I289" s="417" t="str">
        <f t="shared" si="5"/>
        <v/>
      </c>
      <c r="J289" t="s">
        <v>138</v>
      </c>
    </row>
    <row r="290" ht="15" spans="1:10">
      <c r="A290" s="401">
        <v>2029901</v>
      </c>
      <c r="B290" s="408" t="s">
        <v>304</v>
      </c>
      <c r="C290" s="409"/>
      <c r="D290" s="409"/>
      <c r="E290" s="409"/>
      <c r="F290" s="409"/>
      <c r="G290" s="409"/>
      <c r="H290" s="409"/>
      <c r="I290" s="417" t="str">
        <f t="shared" si="5"/>
        <v/>
      </c>
      <c r="J290" t="s">
        <v>138</v>
      </c>
    </row>
    <row r="291" ht="15" spans="1:14">
      <c r="A291" s="401">
        <v>203</v>
      </c>
      <c r="B291" s="402" t="s">
        <v>305</v>
      </c>
      <c r="C291" s="409">
        <f>VLOOKUP(A291,'[1]2020年工作表 (填表用) (2)'!$D$7:$F$1731,3,0)</f>
        <v>759</v>
      </c>
      <c r="D291" s="409">
        <f>VLOOKUP(A291,'[1]2020年工作表 (填表用) (2)'!$D$7:$H$1732,5,0)</f>
        <v>622</v>
      </c>
      <c r="E291" s="409">
        <f>VLOOKUP(A291,'[1]2020年工作表 (填表用) (2)'!$D$9:$J$1631,7,0)</f>
        <v>1483</v>
      </c>
      <c r="F291" s="409"/>
      <c r="G291" s="409"/>
      <c r="H291" s="409">
        <f>VLOOKUP(A291,'[1]2020年工作表 (填表用) (2)'!$D$7:$L$1683,9,0)</f>
        <v>1274</v>
      </c>
      <c r="I291" s="417" t="str">
        <f t="shared" si="5"/>
        <v/>
      </c>
      <c r="L291">
        <v>525</v>
      </c>
      <c r="N291" s="418">
        <f>H291+L291</f>
        <v>1799</v>
      </c>
    </row>
    <row r="292" ht="15" spans="1:10">
      <c r="A292" s="401">
        <v>20301</v>
      </c>
      <c r="B292" s="402" t="s">
        <v>306</v>
      </c>
      <c r="C292" s="409">
        <f>VLOOKUP(A292,'[1]2020年工作表 (填表用) (2)'!$D$7:$F$1731,3,0)</f>
        <v>0</v>
      </c>
      <c r="D292" s="409">
        <f>VLOOKUP(A292,'[1]2020年工作表 (填表用) (2)'!$D$7:$H$1732,5,0)</f>
        <v>0</v>
      </c>
      <c r="E292" s="409">
        <f>VLOOKUP(A292,'[1]2020年工作表 (填表用) (2)'!$D$9:$J$1631,7,0)</f>
        <v>0</v>
      </c>
      <c r="F292" s="409"/>
      <c r="G292" s="409"/>
      <c r="H292" s="409">
        <f>VLOOKUP(A292,'[1]2020年工作表 (填表用) (2)'!$D$7:$L$1683,9,0)</f>
        <v>0</v>
      </c>
      <c r="I292" s="417" t="str">
        <f t="shared" si="5"/>
        <v/>
      </c>
      <c r="J292" t="s">
        <v>138</v>
      </c>
    </row>
    <row r="293" ht="15" spans="1:10">
      <c r="A293" s="401">
        <v>2030101</v>
      </c>
      <c r="B293" s="408" t="s">
        <v>307</v>
      </c>
      <c r="C293" s="409">
        <f>VLOOKUP(A293,'[1]2020年工作表 (填表用) (2)'!$D$7:$F$1731,3,0)</f>
        <v>0</v>
      </c>
      <c r="D293" s="409">
        <f>VLOOKUP(A293,'[1]2020年工作表 (填表用) (2)'!$D$7:$H$1732,5,0)</f>
        <v>0</v>
      </c>
      <c r="E293" s="409">
        <f>VLOOKUP(A293,'[1]2020年工作表 (填表用) (2)'!$D$9:$J$1631,7,0)</f>
        <v>0</v>
      </c>
      <c r="F293" s="409"/>
      <c r="G293" s="409"/>
      <c r="H293" s="409">
        <f>VLOOKUP(A293,'[1]2020年工作表 (填表用) (2)'!$D$7:$L$1683,9,0)</f>
        <v>0</v>
      </c>
      <c r="I293" s="417" t="str">
        <f t="shared" si="5"/>
        <v/>
      </c>
      <c r="J293" t="s">
        <v>138</v>
      </c>
    </row>
    <row r="294" ht="15" spans="1:10">
      <c r="A294" s="401">
        <v>20304</v>
      </c>
      <c r="B294" s="402" t="s">
        <v>308</v>
      </c>
      <c r="C294" s="409">
        <f>VLOOKUP(A294,'[1]2020年工作表 (填表用) (2)'!$D$7:$F$1731,3,0)</f>
        <v>0</v>
      </c>
      <c r="D294" s="409">
        <f>VLOOKUP(A294,'[1]2020年工作表 (填表用) (2)'!$D$7:$H$1732,5,0)</f>
        <v>0</v>
      </c>
      <c r="E294" s="409">
        <f>VLOOKUP(A294,'[1]2020年工作表 (填表用) (2)'!$D$9:$J$1631,7,0)</f>
        <v>0</v>
      </c>
      <c r="F294" s="409"/>
      <c r="G294" s="409"/>
      <c r="H294" s="409">
        <f>VLOOKUP(A294,'[1]2020年工作表 (填表用) (2)'!$D$7:$L$1683,9,0)</f>
        <v>0</v>
      </c>
      <c r="I294" s="417" t="str">
        <f t="shared" si="5"/>
        <v/>
      </c>
      <c r="J294" t="s">
        <v>138</v>
      </c>
    </row>
    <row r="295" ht="15" spans="1:10">
      <c r="A295" s="401">
        <v>2030401</v>
      </c>
      <c r="B295" s="408" t="s">
        <v>309</v>
      </c>
      <c r="C295" s="409">
        <f>VLOOKUP(A295,'[1]2020年工作表 (填表用) (2)'!$D$7:$F$1731,3,0)</f>
        <v>0</v>
      </c>
      <c r="D295" s="409">
        <f>VLOOKUP(A295,'[1]2020年工作表 (填表用) (2)'!$D$7:$H$1732,5,0)</f>
        <v>0</v>
      </c>
      <c r="E295" s="409">
        <f>VLOOKUP(A295,'[1]2020年工作表 (填表用) (2)'!$D$9:$J$1631,7,0)</f>
        <v>0</v>
      </c>
      <c r="F295" s="409"/>
      <c r="G295" s="409"/>
      <c r="H295" s="409">
        <f>VLOOKUP(A295,'[1]2020年工作表 (填表用) (2)'!$D$7:$L$1683,9,0)</f>
        <v>0</v>
      </c>
      <c r="I295" s="417" t="str">
        <f t="shared" si="5"/>
        <v/>
      </c>
      <c r="J295" t="s">
        <v>138</v>
      </c>
    </row>
    <row r="296" ht="15" spans="1:10">
      <c r="A296" s="401">
        <v>20305</v>
      </c>
      <c r="B296" s="402" t="s">
        <v>310</v>
      </c>
      <c r="C296" s="409">
        <f>VLOOKUP(A296,'[1]2020年工作表 (填表用) (2)'!$D$7:$F$1731,3,0)</f>
        <v>0</v>
      </c>
      <c r="D296" s="409">
        <f>VLOOKUP(A296,'[1]2020年工作表 (填表用) (2)'!$D$7:$H$1732,5,0)</f>
        <v>0</v>
      </c>
      <c r="E296" s="409">
        <f>VLOOKUP(A296,'[1]2020年工作表 (填表用) (2)'!$D$9:$J$1631,7,0)</f>
        <v>0</v>
      </c>
      <c r="F296" s="409"/>
      <c r="G296" s="409"/>
      <c r="H296" s="409">
        <f>VLOOKUP(A296,'[1]2020年工作表 (填表用) (2)'!$D$7:$L$1683,9,0)</f>
        <v>0</v>
      </c>
      <c r="I296" s="417" t="str">
        <f t="shared" si="5"/>
        <v/>
      </c>
      <c r="J296" t="s">
        <v>138</v>
      </c>
    </row>
    <row r="297" ht="15" spans="1:10">
      <c r="A297" s="401">
        <v>2030501</v>
      </c>
      <c r="B297" s="408" t="s">
        <v>311</v>
      </c>
      <c r="C297" s="409">
        <f>VLOOKUP(A297,'[1]2020年工作表 (填表用) (2)'!$D$7:$F$1731,3,0)</f>
        <v>0</v>
      </c>
      <c r="D297" s="409">
        <f>VLOOKUP(A297,'[1]2020年工作表 (填表用) (2)'!$D$7:$H$1732,5,0)</f>
        <v>0</v>
      </c>
      <c r="E297" s="409">
        <f>VLOOKUP(A297,'[1]2020年工作表 (填表用) (2)'!$D$9:$J$1631,7,0)</f>
        <v>0</v>
      </c>
      <c r="F297" s="409"/>
      <c r="G297" s="409"/>
      <c r="H297" s="409">
        <f>VLOOKUP(A297,'[1]2020年工作表 (填表用) (2)'!$D$7:$L$1683,9,0)</f>
        <v>0</v>
      </c>
      <c r="I297" s="417" t="str">
        <f t="shared" si="5"/>
        <v/>
      </c>
      <c r="J297" t="s">
        <v>138</v>
      </c>
    </row>
    <row r="298" ht="15" spans="1:14">
      <c r="A298" s="401">
        <v>20306</v>
      </c>
      <c r="B298" s="402" t="s">
        <v>312</v>
      </c>
      <c r="C298" s="409">
        <f>VLOOKUP(A298,'[1]2020年工作表 (填表用) (2)'!$D$7:$F$1731,3,0)</f>
        <v>759</v>
      </c>
      <c r="D298" s="409">
        <f>VLOOKUP(A298,'[1]2020年工作表 (填表用) (2)'!$D$7:$H$1732,5,0)</f>
        <v>622</v>
      </c>
      <c r="E298" s="409">
        <f>VLOOKUP(A298,'[1]2020年工作表 (填表用) (2)'!$D$9:$J$1631,7,0)</f>
        <v>1483</v>
      </c>
      <c r="F298" s="409"/>
      <c r="G298" s="409"/>
      <c r="H298" s="409">
        <f>VLOOKUP(A298,'[1]2020年工作表 (填表用) (2)'!$D$7:$L$1683,9,0)</f>
        <v>1274</v>
      </c>
      <c r="I298" s="417" t="str">
        <f t="shared" si="5"/>
        <v/>
      </c>
      <c r="L298">
        <v>525</v>
      </c>
      <c r="M298" s="418">
        <f t="shared" ref="M298:M307" si="6">G298-H298</f>
        <v>-1274</v>
      </c>
      <c r="N298" s="418">
        <f t="shared" ref="N298:N307" si="7">L298+H298</f>
        <v>1799</v>
      </c>
    </row>
    <row r="299" ht="15" spans="1:14">
      <c r="A299" s="401">
        <v>2030601</v>
      </c>
      <c r="B299" s="408" t="s">
        <v>313</v>
      </c>
      <c r="C299" s="409">
        <f>VLOOKUP(A299,'[1]2020年工作表 (填表用) (2)'!$D$7:$F$1731,3,0)</f>
        <v>12</v>
      </c>
      <c r="D299" s="409">
        <f>VLOOKUP(A299,'[1]2020年工作表 (填表用) (2)'!$D$7:$H$1732,5,0)</f>
        <v>0</v>
      </c>
      <c r="E299" s="409">
        <f>VLOOKUP(A299,'[1]2020年工作表 (填表用) (2)'!$D$9:$J$1631,7,0)</f>
        <v>0</v>
      </c>
      <c r="F299" s="409"/>
      <c r="G299" s="409"/>
      <c r="H299" s="409">
        <f>VLOOKUP(A299,'[1]2020年工作表 (填表用) (2)'!$D$7:$L$1683,9,0)</f>
        <v>0</v>
      </c>
      <c r="I299" s="417" t="str">
        <f t="shared" si="5"/>
        <v/>
      </c>
      <c r="M299" s="418">
        <f t="shared" si="6"/>
        <v>0</v>
      </c>
      <c r="N299" s="418">
        <f t="shared" si="7"/>
        <v>0</v>
      </c>
    </row>
    <row r="300" ht="15" spans="1:14">
      <c r="A300" s="401">
        <v>2030602</v>
      </c>
      <c r="B300" s="408" t="s">
        <v>314</v>
      </c>
      <c r="C300" s="409">
        <f>VLOOKUP(A300,'[1]2020年工作表 (填表用) (2)'!$D$7:$F$1731,3,0)</f>
        <v>0</v>
      </c>
      <c r="D300" s="409">
        <f>VLOOKUP(A300,'[1]2020年工作表 (填表用) (2)'!$D$7:$H$1732,5,0)</f>
        <v>0</v>
      </c>
      <c r="E300" s="409">
        <f>VLOOKUP(A300,'[1]2020年工作表 (填表用) (2)'!$D$9:$J$1631,7,0)</f>
        <v>0</v>
      </c>
      <c r="F300" s="409"/>
      <c r="G300" s="409"/>
      <c r="H300" s="409">
        <f>VLOOKUP(A300,'[1]2020年工作表 (填表用) (2)'!$D$7:$L$1683,9,0)</f>
        <v>0</v>
      </c>
      <c r="I300" s="417" t="str">
        <f t="shared" si="5"/>
        <v/>
      </c>
      <c r="J300" t="s">
        <v>138</v>
      </c>
      <c r="M300" s="418">
        <f t="shared" si="6"/>
        <v>0</v>
      </c>
      <c r="N300" s="418">
        <f t="shared" si="7"/>
        <v>0</v>
      </c>
    </row>
    <row r="301" ht="15" spans="1:14">
      <c r="A301" s="401">
        <v>2030603</v>
      </c>
      <c r="B301" s="408" t="s">
        <v>315</v>
      </c>
      <c r="C301" s="409">
        <f>VLOOKUP(A301,'[1]2020年工作表 (填表用) (2)'!$D$7:$F$1731,3,0)</f>
        <v>169</v>
      </c>
      <c r="D301" s="409">
        <f>VLOOKUP(A301,'[1]2020年工作表 (填表用) (2)'!$D$7:$H$1732,5,0)</f>
        <v>56</v>
      </c>
      <c r="E301" s="409">
        <f>VLOOKUP(A301,'[1]2020年工作表 (填表用) (2)'!$D$9:$J$1631,7,0)</f>
        <v>223</v>
      </c>
      <c r="F301" s="409"/>
      <c r="G301" s="409"/>
      <c r="H301" s="409">
        <f>VLOOKUP(A301,'[1]2020年工作表 (填表用) (2)'!$D$7:$L$1683,9,0)</f>
        <v>182</v>
      </c>
      <c r="I301" s="417" t="str">
        <f t="shared" si="5"/>
        <v/>
      </c>
      <c r="L301" s="418"/>
      <c r="M301" s="418">
        <f t="shared" si="6"/>
        <v>-182</v>
      </c>
      <c r="N301" s="418">
        <f t="shared" si="7"/>
        <v>182</v>
      </c>
    </row>
    <row r="302" ht="15" spans="1:14">
      <c r="A302" s="401">
        <v>2030604</v>
      </c>
      <c r="B302" s="408" t="s">
        <v>316</v>
      </c>
      <c r="C302" s="409">
        <f>VLOOKUP(A302,'[1]2020年工作表 (填表用) (2)'!$D$7:$F$1731,3,0)</f>
        <v>0</v>
      </c>
      <c r="D302" s="409">
        <f>VLOOKUP(A302,'[1]2020年工作表 (填表用) (2)'!$D$7:$H$1732,5,0)</f>
        <v>0</v>
      </c>
      <c r="E302" s="409">
        <f>VLOOKUP(A302,'[1]2020年工作表 (填表用) (2)'!$D$9:$J$1631,7,0)</f>
        <v>0</v>
      </c>
      <c r="F302" s="409"/>
      <c r="G302" s="409"/>
      <c r="H302" s="409">
        <f>VLOOKUP(A302,'[1]2020年工作表 (填表用) (2)'!$D$7:$L$1683,9,0)</f>
        <v>0</v>
      </c>
      <c r="I302" s="417" t="str">
        <f t="shared" si="5"/>
        <v/>
      </c>
      <c r="J302" t="s">
        <v>138</v>
      </c>
      <c r="M302" s="418">
        <f t="shared" si="6"/>
        <v>0</v>
      </c>
      <c r="N302" s="418">
        <f t="shared" si="7"/>
        <v>0</v>
      </c>
    </row>
    <row r="303" ht="15" spans="1:14">
      <c r="A303" s="401">
        <v>2030605</v>
      </c>
      <c r="B303" s="408" t="s">
        <v>317</v>
      </c>
      <c r="C303" s="409">
        <f>VLOOKUP(A303,'[1]2020年工作表 (填表用) (2)'!$D$7:$F$1731,3,0)</f>
        <v>0</v>
      </c>
      <c r="D303" s="409">
        <f>VLOOKUP(A303,'[1]2020年工作表 (填表用) (2)'!$D$7:$H$1732,5,0)</f>
        <v>0</v>
      </c>
      <c r="E303" s="409">
        <f>VLOOKUP(A303,'[1]2020年工作表 (填表用) (2)'!$D$9:$J$1631,7,0)</f>
        <v>0</v>
      </c>
      <c r="F303" s="409"/>
      <c r="G303" s="409"/>
      <c r="H303" s="409">
        <f>VLOOKUP(A303,'[1]2020年工作表 (填表用) (2)'!$D$7:$L$1683,9,0)</f>
        <v>0</v>
      </c>
      <c r="I303" s="417" t="str">
        <f t="shared" si="5"/>
        <v/>
      </c>
      <c r="J303" t="s">
        <v>138</v>
      </c>
      <c r="M303" s="418">
        <f t="shared" si="6"/>
        <v>0</v>
      </c>
      <c r="N303" s="418">
        <f t="shared" si="7"/>
        <v>0</v>
      </c>
    </row>
    <row r="304" ht="15" spans="1:14">
      <c r="A304" s="401">
        <v>2030606</v>
      </c>
      <c r="B304" s="408" t="s">
        <v>318</v>
      </c>
      <c r="C304" s="409">
        <f>VLOOKUP(A304,'[1]2020年工作表 (填表用) (2)'!$D$7:$F$1731,3,0)</f>
        <v>0</v>
      </c>
      <c r="D304" s="409">
        <f>VLOOKUP(A304,'[1]2020年工作表 (填表用) (2)'!$D$7:$H$1732,5,0)</f>
        <v>0</v>
      </c>
      <c r="E304" s="409">
        <f>VLOOKUP(A304,'[1]2020年工作表 (填表用) (2)'!$D$9:$J$1631,7,0)</f>
        <v>0</v>
      </c>
      <c r="F304" s="409"/>
      <c r="G304" s="409"/>
      <c r="H304" s="409">
        <f>VLOOKUP(A304,'[1]2020年工作表 (填表用) (2)'!$D$7:$L$1683,9,0)</f>
        <v>0</v>
      </c>
      <c r="I304" s="417" t="str">
        <f t="shared" si="5"/>
        <v/>
      </c>
      <c r="J304" t="s">
        <v>138</v>
      </c>
      <c r="M304" s="418">
        <f t="shared" si="6"/>
        <v>0</v>
      </c>
      <c r="N304" s="418">
        <f t="shared" si="7"/>
        <v>0</v>
      </c>
    </row>
    <row r="305" ht="15" spans="1:14">
      <c r="A305" s="401">
        <v>2030607</v>
      </c>
      <c r="B305" s="408" t="s">
        <v>319</v>
      </c>
      <c r="C305" s="409">
        <f>VLOOKUP(A305,'[1]2020年工作表 (填表用) (2)'!$D$7:$F$1731,3,0)</f>
        <v>578</v>
      </c>
      <c r="D305" s="409">
        <f>VLOOKUP(A305,'[1]2020年工作表 (填表用) (2)'!$D$7:$H$1732,5,0)</f>
        <v>566</v>
      </c>
      <c r="E305" s="409">
        <f>VLOOKUP(A305,'[1]2020年工作表 (填表用) (2)'!$D$9:$J$1631,7,0)</f>
        <v>735</v>
      </c>
      <c r="F305" s="409"/>
      <c r="G305" s="409"/>
      <c r="H305" s="409">
        <f>VLOOKUP(A305,'[1]2020年工作表 (填表用) (2)'!$D$7:$L$1683,9,0)</f>
        <v>790</v>
      </c>
      <c r="I305" s="417" t="str">
        <f t="shared" si="5"/>
        <v/>
      </c>
      <c r="M305" s="418">
        <f t="shared" si="6"/>
        <v>-790</v>
      </c>
      <c r="N305" s="418">
        <f t="shared" si="7"/>
        <v>790</v>
      </c>
    </row>
    <row r="306" ht="15" spans="1:14">
      <c r="A306" s="401">
        <v>2030608</v>
      </c>
      <c r="B306" s="408" t="s">
        <v>320</v>
      </c>
      <c r="C306" s="409">
        <f>VLOOKUP(A306,'[1]2020年工作表 (填表用) (2)'!$D$7:$F$1731,3,0)</f>
        <v>0</v>
      </c>
      <c r="D306" s="409">
        <f>VLOOKUP(A306,'[1]2020年工作表 (填表用) (2)'!$D$7:$H$1732,5,0)</f>
        <v>0</v>
      </c>
      <c r="E306" s="409">
        <f>VLOOKUP(A306,'[1]2020年工作表 (填表用) (2)'!$D$9:$J$1631,7,0)</f>
        <v>0</v>
      </c>
      <c r="F306" s="409"/>
      <c r="G306" s="409"/>
      <c r="H306" s="409">
        <f>VLOOKUP(A306,'[1]2020年工作表 (填表用) (2)'!$D$7:$L$1683,9,0)</f>
        <v>0</v>
      </c>
      <c r="I306" s="417" t="str">
        <f t="shared" si="5"/>
        <v/>
      </c>
      <c r="J306" t="s">
        <v>138</v>
      </c>
      <c r="M306" s="418">
        <f t="shared" si="6"/>
        <v>0</v>
      </c>
      <c r="N306" s="418">
        <f t="shared" si="7"/>
        <v>0</v>
      </c>
    </row>
    <row r="307" ht="15" spans="1:14">
      <c r="A307" s="401">
        <v>2030699</v>
      </c>
      <c r="B307" s="408" t="s">
        <v>321</v>
      </c>
      <c r="C307" s="409">
        <f>VLOOKUP(A307,'[1]2020年工作表 (填表用) (2)'!$D$7:$F$1731,3,0)</f>
        <v>0</v>
      </c>
      <c r="D307" s="409">
        <f>VLOOKUP(A307,'[1]2020年工作表 (填表用) (2)'!$D$7:$H$1732,5,0)</f>
        <v>0</v>
      </c>
      <c r="E307" s="409">
        <f>VLOOKUP(A307,'[1]2020年工作表 (填表用) (2)'!$D$9:$J$1631,7,0)</f>
        <v>525</v>
      </c>
      <c r="F307" s="409"/>
      <c r="G307" s="409"/>
      <c r="H307" s="409">
        <f>VLOOKUP(A307,'[1]2020年工作表 (填表用) (2)'!$D$7:$L$1683,9,0)</f>
        <v>302</v>
      </c>
      <c r="I307" s="417" t="str">
        <f t="shared" si="5"/>
        <v/>
      </c>
      <c r="L307">
        <v>525</v>
      </c>
      <c r="M307" s="418">
        <f t="shared" si="6"/>
        <v>-302</v>
      </c>
      <c r="N307" s="418">
        <f t="shared" si="7"/>
        <v>827</v>
      </c>
    </row>
    <row r="308" ht="15" spans="1:10">
      <c r="A308" s="401">
        <v>20399</v>
      </c>
      <c r="B308" s="402" t="s">
        <v>322</v>
      </c>
      <c r="C308" s="409">
        <f>VLOOKUP(A308,'[1]2020年工作表 (填表用) (2)'!$D$7:$F$1731,3,0)</f>
        <v>0</v>
      </c>
      <c r="D308" s="409">
        <f>VLOOKUP(A308,'[1]2020年工作表 (填表用) (2)'!$D$7:$H$1732,5,0)</f>
        <v>0</v>
      </c>
      <c r="E308" s="409">
        <f>VLOOKUP(A308,'[1]2020年工作表 (填表用) (2)'!$D$9:$J$1631,7,0)</f>
        <v>0</v>
      </c>
      <c r="F308" s="409"/>
      <c r="G308" s="409"/>
      <c r="H308" s="409">
        <f>VLOOKUP(A308,'[1]2020年工作表 (填表用) (2)'!$D$7:$L$1683,9,0)</f>
        <v>0</v>
      </c>
      <c r="I308" s="417" t="str">
        <f t="shared" si="5"/>
        <v/>
      </c>
      <c r="J308" t="s">
        <v>138</v>
      </c>
    </row>
    <row r="309" ht="15" spans="1:10">
      <c r="A309" s="401">
        <v>2039901</v>
      </c>
      <c r="B309" s="408" t="s">
        <v>323</v>
      </c>
      <c r="C309" s="409"/>
      <c r="D309" s="409"/>
      <c r="E309" s="409"/>
      <c r="F309" s="409"/>
      <c r="G309" s="409"/>
      <c r="H309" s="409"/>
      <c r="I309" s="417" t="str">
        <f t="shared" si="5"/>
        <v/>
      </c>
      <c r="J309" t="s">
        <v>138</v>
      </c>
    </row>
    <row r="310" ht="15" spans="1:14">
      <c r="A310" s="401">
        <v>204</v>
      </c>
      <c r="B310" s="402" t="s">
        <v>324</v>
      </c>
      <c r="C310" s="409">
        <f>VLOOKUP(A310,'[1]2020年工作表 (填表用) (2)'!$D$7:$F$1731,3,0)</f>
        <v>28307</v>
      </c>
      <c r="D310" s="409">
        <f>VLOOKUP(A310,'[1]2020年工作表 (填表用) (2)'!$D$7:$H$1732,5,0)</f>
        <v>28493</v>
      </c>
      <c r="E310" s="409">
        <f>VLOOKUP(A310,'[1]2020年工作表 (填表用) (2)'!$D$9:$J$1631,7,0)</f>
        <v>27341</v>
      </c>
      <c r="F310" s="409"/>
      <c r="G310" s="409"/>
      <c r="H310" s="409">
        <f>VLOOKUP(A310,'[1]2020年工作表 (填表用) (2)'!$D$7:$L$1683,9,0)</f>
        <v>24146</v>
      </c>
      <c r="I310" s="417" t="str">
        <f t="shared" si="5"/>
        <v/>
      </c>
      <c r="N310" s="418">
        <f>H310+L310</f>
        <v>24146</v>
      </c>
    </row>
    <row r="311" ht="15" spans="1:10">
      <c r="A311" s="401">
        <v>20401</v>
      </c>
      <c r="B311" s="402" t="s">
        <v>325</v>
      </c>
      <c r="C311" s="409">
        <f>VLOOKUP(A311,'[1]2020年工作表 (填表用) (2)'!$D$7:$F$1731,3,0)</f>
        <v>0</v>
      </c>
      <c r="D311" s="409">
        <f>VLOOKUP(A311,'[1]2020年工作表 (填表用) (2)'!$D$7:$H$1732,5,0)</f>
        <v>0</v>
      </c>
      <c r="E311" s="409">
        <f>VLOOKUP(A311,'[1]2020年工作表 (填表用) (2)'!$D$9:$J$1631,7,0)</f>
        <v>0</v>
      </c>
      <c r="F311" s="409"/>
      <c r="G311" s="409"/>
      <c r="H311" s="409">
        <f>VLOOKUP(A311,'[1]2020年工作表 (填表用) (2)'!$D$7:$L$1683,9,0)</f>
        <v>0</v>
      </c>
      <c r="I311" s="417" t="str">
        <f t="shared" si="5"/>
        <v/>
      </c>
      <c r="J311" t="s">
        <v>138</v>
      </c>
    </row>
    <row r="312" ht="15" spans="1:10">
      <c r="A312" s="401">
        <v>2040101</v>
      </c>
      <c r="B312" s="408" t="s">
        <v>326</v>
      </c>
      <c r="C312" s="409">
        <f>VLOOKUP(A312,'[1]2020年工作表 (填表用) (2)'!$D$7:$F$1731,3,0)</f>
        <v>0</v>
      </c>
      <c r="D312" s="409">
        <f>VLOOKUP(A312,'[1]2020年工作表 (填表用) (2)'!$D$7:$H$1732,5,0)</f>
        <v>0</v>
      </c>
      <c r="E312" s="409">
        <f>VLOOKUP(A312,'[1]2020年工作表 (填表用) (2)'!$D$9:$J$1631,7,0)</f>
        <v>0</v>
      </c>
      <c r="F312" s="409"/>
      <c r="G312" s="409"/>
      <c r="H312" s="409">
        <f>VLOOKUP(A312,'[1]2020年工作表 (填表用) (2)'!$D$7:$L$1683,9,0)</f>
        <v>0</v>
      </c>
      <c r="I312" s="417" t="str">
        <f t="shared" si="5"/>
        <v/>
      </c>
      <c r="J312" t="s">
        <v>138</v>
      </c>
    </row>
    <row r="313" ht="15" spans="1:10">
      <c r="A313" s="401">
        <v>2040199</v>
      </c>
      <c r="B313" s="408" t="s">
        <v>327</v>
      </c>
      <c r="C313" s="409">
        <f>VLOOKUP(A313,'[1]2020年工作表 (填表用) (2)'!$D$7:$F$1731,3,0)</f>
        <v>0</v>
      </c>
      <c r="D313" s="409">
        <f>VLOOKUP(A313,'[1]2020年工作表 (填表用) (2)'!$D$7:$H$1732,5,0)</f>
        <v>0</v>
      </c>
      <c r="E313" s="409">
        <f>VLOOKUP(A313,'[1]2020年工作表 (填表用) (2)'!$D$9:$J$1631,7,0)</f>
        <v>0</v>
      </c>
      <c r="F313" s="409"/>
      <c r="G313" s="409"/>
      <c r="H313" s="409">
        <f>VLOOKUP(A313,'[1]2020年工作表 (填表用) (2)'!$D$7:$L$1683,9,0)</f>
        <v>0</v>
      </c>
      <c r="I313" s="417" t="str">
        <f t="shared" si="5"/>
        <v/>
      </c>
      <c r="J313" t="s">
        <v>138</v>
      </c>
    </row>
    <row r="314" ht="15" spans="1:9">
      <c r="A314" s="401">
        <v>20402</v>
      </c>
      <c r="B314" s="402" t="s">
        <v>328</v>
      </c>
      <c r="C314" s="409">
        <f>VLOOKUP(A314,'[1]2020年工作表 (填表用) (2)'!$D$7:$F$1731,3,0)</f>
        <v>24277</v>
      </c>
      <c r="D314" s="409">
        <f>VLOOKUP(A314,'[1]2020年工作表 (填表用) (2)'!$D$7:$H$1732,5,0)</f>
        <v>26066</v>
      </c>
      <c r="E314" s="409">
        <f>VLOOKUP(A314,'[1]2020年工作表 (填表用) (2)'!$D$9:$J$1631,7,0)</f>
        <v>24741</v>
      </c>
      <c r="F314" s="409"/>
      <c r="G314" s="409"/>
      <c r="H314" s="409">
        <f>VLOOKUP(A314,'[1]2020年工作表 (填表用) (2)'!$D$7:$L$1683,9,0)</f>
        <v>21708</v>
      </c>
      <c r="I314" s="417" t="str">
        <f t="shared" si="5"/>
        <v/>
      </c>
    </row>
    <row r="315" ht="15" spans="1:9">
      <c r="A315" s="401">
        <v>2040201</v>
      </c>
      <c r="B315" s="408" t="s">
        <v>135</v>
      </c>
      <c r="C315" s="409">
        <f>VLOOKUP(A315,'[1]2020年工作表 (填表用) (2)'!$D$7:$F$1731,3,0)</f>
        <v>15393</v>
      </c>
      <c r="D315" s="409">
        <f>VLOOKUP(A315,'[1]2020年工作表 (填表用) (2)'!$D$7:$H$1732,5,0)</f>
        <v>17411</v>
      </c>
      <c r="E315" s="409">
        <f>VLOOKUP(A315,'[1]2020年工作表 (填表用) (2)'!$D$9:$J$1631,7,0)</f>
        <v>18141</v>
      </c>
      <c r="F315" s="409"/>
      <c r="G315" s="409"/>
      <c r="H315" s="409">
        <f>VLOOKUP(A315,'[1]2020年工作表 (填表用) (2)'!$D$7:$L$1683,9,0)</f>
        <v>17639</v>
      </c>
      <c r="I315" s="417" t="str">
        <f t="shared" si="5"/>
        <v/>
      </c>
    </row>
    <row r="316" ht="15" spans="1:11">
      <c r="A316" s="401">
        <v>2040202</v>
      </c>
      <c r="B316" s="408" t="s">
        <v>136</v>
      </c>
      <c r="C316" s="409">
        <f>VLOOKUP(A316,'[1]2020年工作表 (填表用) (2)'!$D$7:$F$1731,3,0)</f>
        <v>5369</v>
      </c>
      <c r="D316" s="409">
        <f>VLOOKUP(A316,'[1]2020年工作表 (填表用) (2)'!$D$7:$H$1732,5,0)</f>
        <v>3860</v>
      </c>
      <c r="E316" s="409">
        <f>VLOOKUP(A316,'[1]2020年工作表 (填表用) (2)'!$D$9:$J$1631,7,0)</f>
        <v>4284</v>
      </c>
      <c r="F316" s="409"/>
      <c r="G316" s="409"/>
      <c r="H316" s="409">
        <f>VLOOKUP(A316,'[1]2020年工作表 (填表用) (2)'!$D$7:$L$1683,9,0)</f>
        <v>2447</v>
      </c>
      <c r="I316" s="417" t="str">
        <f t="shared" si="5"/>
        <v/>
      </c>
      <c r="K316">
        <v>4</v>
      </c>
    </row>
    <row r="317" ht="15" spans="1:10">
      <c r="A317" s="401">
        <v>2040203</v>
      </c>
      <c r="B317" s="408" t="s">
        <v>137</v>
      </c>
      <c r="C317" s="409">
        <f>VLOOKUP(A317,'[1]2020年工作表 (填表用) (2)'!$D$7:$F$1731,3,0)</f>
        <v>0</v>
      </c>
      <c r="D317" s="409">
        <f>VLOOKUP(A317,'[1]2020年工作表 (填表用) (2)'!$D$7:$H$1732,5,0)</f>
        <v>0</v>
      </c>
      <c r="E317" s="409">
        <f>VLOOKUP(A317,'[1]2020年工作表 (填表用) (2)'!$D$9:$J$1631,7,0)</f>
        <v>0</v>
      </c>
      <c r="F317" s="409"/>
      <c r="G317" s="409"/>
      <c r="H317" s="409">
        <f>VLOOKUP(A317,'[1]2020年工作表 (填表用) (2)'!$D$7:$L$1683,9,0)</f>
        <v>0</v>
      </c>
      <c r="I317" s="417" t="str">
        <f t="shared" si="5"/>
        <v/>
      </c>
      <c r="J317" t="s">
        <v>138</v>
      </c>
    </row>
    <row r="318" ht="15" spans="1:9">
      <c r="A318" s="401">
        <v>2040219</v>
      </c>
      <c r="B318" s="422" t="s">
        <v>177</v>
      </c>
      <c r="C318" s="409">
        <f>VLOOKUP(A318,'[1]2020年工作表 (填表用) (2)'!$D$7:$F$1731,3,0)</f>
        <v>967</v>
      </c>
      <c r="D318" s="409">
        <f>VLOOKUP(A318,'[1]2020年工作表 (填表用) (2)'!$D$7:$H$1732,5,0)</f>
        <v>488</v>
      </c>
      <c r="E318" s="409">
        <f>VLOOKUP(A318,'[1]2020年工作表 (填表用) (2)'!$D$9:$J$1631,7,0)</f>
        <v>555</v>
      </c>
      <c r="F318" s="409"/>
      <c r="G318" s="409"/>
      <c r="H318" s="409">
        <f>VLOOKUP(A318,'[1]2020年工作表 (填表用) (2)'!$D$7:$L$1683,9,0)</f>
        <v>568</v>
      </c>
      <c r="I318" s="417" t="str">
        <f t="shared" si="5"/>
        <v/>
      </c>
    </row>
    <row r="319" ht="15" spans="1:11">
      <c r="A319" s="401">
        <v>2040220</v>
      </c>
      <c r="B319" s="408" t="s">
        <v>329</v>
      </c>
      <c r="C319" s="409">
        <f>VLOOKUP(A319,'[1]2020年工作表 (填表用) (2)'!$D$7:$F$1731,3,0)</f>
        <v>1034</v>
      </c>
      <c r="D319" s="409">
        <f>VLOOKUP(A319,'[1]2020年工作表 (填表用) (2)'!$D$7:$H$1732,5,0)</f>
        <v>1581</v>
      </c>
      <c r="E319" s="409">
        <f>VLOOKUP(A319,'[1]2020年工作表 (填表用) (2)'!$D$9:$J$1631,7,0)</f>
        <v>1669</v>
      </c>
      <c r="F319" s="409"/>
      <c r="G319" s="409"/>
      <c r="H319" s="409">
        <f>VLOOKUP(A319,'[1]2020年工作表 (填表用) (2)'!$D$7:$L$1683,9,0)</f>
        <v>1016</v>
      </c>
      <c r="I319" s="417" t="str">
        <f t="shared" si="5"/>
        <v/>
      </c>
      <c r="K319">
        <v>533</v>
      </c>
    </row>
    <row r="320" ht="15" spans="1:9">
      <c r="A320" s="401">
        <v>2040221</v>
      </c>
      <c r="B320" s="408" t="s">
        <v>330</v>
      </c>
      <c r="C320" s="409">
        <f>VLOOKUP(A320,'[1]2020年工作表 (填表用) (2)'!$D$7:$F$1731,3,0)</f>
        <v>10</v>
      </c>
      <c r="D320" s="409">
        <f>VLOOKUP(A320,'[1]2020年工作表 (填表用) (2)'!$D$7:$H$1732,5,0)</f>
        <v>10</v>
      </c>
      <c r="E320" s="409">
        <f>VLOOKUP(A320,'[1]2020年工作表 (填表用) (2)'!$D$9:$J$1631,7,0)</f>
        <v>10</v>
      </c>
      <c r="F320" s="409"/>
      <c r="G320" s="409"/>
      <c r="H320" s="409">
        <f>VLOOKUP(A320,'[1]2020年工作表 (填表用) (2)'!$D$7:$L$1683,9,0)</f>
        <v>10</v>
      </c>
      <c r="I320" s="417" t="str">
        <f t="shared" si="5"/>
        <v/>
      </c>
    </row>
    <row r="321" ht="15" spans="1:10">
      <c r="A321" s="401">
        <v>2040222</v>
      </c>
      <c r="B321" s="408" t="s">
        <v>331</v>
      </c>
      <c r="C321" s="409">
        <f>VLOOKUP(A321,'[1]2020年工作表 (填表用) (2)'!$D$7:$F$1731,3,0)</f>
        <v>0</v>
      </c>
      <c r="D321" s="409">
        <f>VLOOKUP(A321,'[1]2020年工作表 (填表用) (2)'!$D$7:$H$1732,5,0)</f>
        <v>0</v>
      </c>
      <c r="E321" s="409">
        <f>VLOOKUP(A321,'[1]2020年工作表 (填表用) (2)'!$D$9:$J$1631,7,0)</f>
        <v>0</v>
      </c>
      <c r="F321" s="409"/>
      <c r="G321" s="409"/>
      <c r="H321" s="409">
        <f>VLOOKUP(A321,'[1]2020年工作表 (填表用) (2)'!$D$7:$L$1683,9,0)</f>
        <v>0</v>
      </c>
      <c r="I321" s="417" t="str">
        <f t="shared" si="5"/>
        <v/>
      </c>
      <c r="J321" t="s">
        <v>138</v>
      </c>
    </row>
    <row r="322" ht="15" spans="1:10">
      <c r="A322" s="401">
        <v>2040223</v>
      </c>
      <c r="B322" s="408" t="s">
        <v>332</v>
      </c>
      <c r="C322" s="409">
        <f>VLOOKUP(A322,'[1]2020年工作表 (填表用) (2)'!$D$7:$F$1731,3,0)</f>
        <v>0</v>
      </c>
      <c r="D322" s="409">
        <f>VLOOKUP(A322,'[1]2020年工作表 (填表用) (2)'!$D$7:$H$1732,5,0)</f>
        <v>0</v>
      </c>
      <c r="E322" s="409">
        <f>VLOOKUP(A322,'[1]2020年工作表 (填表用) (2)'!$D$9:$J$1631,7,0)</f>
        <v>0</v>
      </c>
      <c r="F322" s="409"/>
      <c r="G322" s="409"/>
      <c r="H322" s="409">
        <f>VLOOKUP(A322,'[1]2020年工作表 (填表用) (2)'!$D$7:$L$1683,9,0)</f>
        <v>0</v>
      </c>
      <c r="I322" s="417" t="str">
        <f t="shared" si="5"/>
        <v/>
      </c>
      <c r="J322" t="s">
        <v>138</v>
      </c>
    </row>
    <row r="323" ht="15" spans="1:10">
      <c r="A323" s="401">
        <v>2040250</v>
      </c>
      <c r="B323" s="408" t="s">
        <v>145</v>
      </c>
      <c r="C323" s="409">
        <f>VLOOKUP(A323,'[1]2020年工作表 (填表用) (2)'!$D$7:$F$1731,3,0)</f>
        <v>0</v>
      </c>
      <c r="D323" s="409">
        <f>VLOOKUP(A323,'[1]2020年工作表 (填表用) (2)'!$D$7:$H$1732,5,0)</f>
        <v>0</v>
      </c>
      <c r="E323" s="409">
        <f>VLOOKUP(A323,'[1]2020年工作表 (填表用) (2)'!$D$9:$J$1631,7,0)</f>
        <v>0</v>
      </c>
      <c r="F323" s="409"/>
      <c r="G323" s="409"/>
      <c r="H323" s="409">
        <f>VLOOKUP(A323,'[1]2020年工作表 (填表用) (2)'!$D$7:$L$1683,9,0)</f>
        <v>0</v>
      </c>
      <c r="I323" s="417" t="str">
        <f t="shared" si="5"/>
        <v/>
      </c>
      <c r="J323" t="s">
        <v>138</v>
      </c>
    </row>
    <row r="324" ht="15" spans="1:9">
      <c r="A324" s="401">
        <v>2040299</v>
      </c>
      <c r="B324" s="408" t="s">
        <v>333</v>
      </c>
      <c r="C324" s="409">
        <f>VLOOKUP(A324,'[1]2020年工作表 (填表用) (2)'!$D$7:$F$1731,3,0)</f>
        <v>1504</v>
      </c>
      <c r="D324" s="409">
        <f>VLOOKUP(A324,'[1]2020年工作表 (填表用) (2)'!$D$7:$H$1732,5,0)</f>
        <v>2716</v>
      </c>
      <c r="E324" s="409">
        <f>VLOOKUP(A324,'[1]2020年工作表 (填表用) (2)'!$D$9:$J$1631,7,0)</f>
        <v>82</v>
      </c>
      <c r="F324" s="409"/>
      <c r="G324" s="409"/>
      <c r="H324" s="409">
        <f>VLOOKUP(A324,'[1]2020年工作表 (填表用) (2)'!$D$7:$L$1683,9,0)</f>
        <v>28</v>
      </c>
      <c r="I324" s="417" t="str">
        <f t="shared" si="5"/>
        <v/>
      </c>
    </row>
    <row r="325" ht="15" spans="1:10">
      <c r="A325" s="401">
        <v>20403</v>
      </c>
      <c r="B325" s="402" t="s">
        <v>334</v>
      </c>
      <c r="C325" s="409">
        <f>VLOOKUP(A325,'[1]2020年工作表 (填表用) (2)'!$D$7:$F$1731,3,0)</f>
        <v>0</v>
      </c>
      <c r="D325" s="409">
        <f>VLOOKUP(A325,'[1]2020年工作表 (填表用) (2)'!$D$7:$H$1732,5,0)</f>
        <v>0</v>
      </c>
      <c r="E325" s="409">
        <f>VLOOKUP(A325,'[1]2020年工作表 (填表用) (2)'!$D$9:$J$1631,7,0)</f>
        <v>0</v>
      </c>
      <c r="F325" s="409"/>
      <c r="G325" s="409"/>
      <c r="H325" s="409">
        <f>VLOOKUP(A325,'[1]2020年工作表 (填表用) (2)'!$D$7:$L$1683,9,0)</f>
        <v>0</v>
      </c>
      <c r="I325" s="417" t="str">
        <f t="shared" si="5"/>
        <v/>
      </c>
      <c r="J325" t="s">
        <v>138</v>
      </c>
    </row>
    <row r="326" ht="15" spans="1:10">
      <c r="A326" s="401">
        <v>2040301</v>
      </c>
      <c r="B326" s="408" t="s">
        <v>135</v>
      </c>
      <c r="C326" s="409">
        <f>VLOOKUP(A326,'[1]2020年工作表 (填表用) (2)'!$D$7:$F$1731,3,0)</f>
        <v>0</v>
      </c>
      <c r="D326" s="409">
        <f>VLOOKUP(A326,'[1]2020年工作表 (填表用) (2)'!$D$7:$H$1732,5,0)</f>
        <v>0</v>
      </c>
      <c r="E326" s="409">
        <f>VLOOKUP(A326,'[1]2020年工作表 (填表用) (2)'!$D$9:$J$1631,7,0)</f>
        <v>0</v>
      </c>
      <c r="F326" s="409"/>
      <c r="G326" s="409"/>
      <c r="H326" s="409">
        <f>VLOOKUP(A326,'[1]2020年工作表 (填表用) (2)'!$D$7:$L$1683,9,0)</f>
        <v>0</v>
      </c>
      <c r="I326" s="417" t="str">
        <f t="shared" ref="I326:I389" si="8">IF(ISERROR(H326/G326),"",H326/G326*100)</f>
        <v/>
      </c>
      <c r="J326" t="s">
        <v>138</v>
      </c>
    </row>
    <row r="327" ht="15" spans="1:10">
      <c r="A327" s="401">
        <v>2040302</v>
      </c>
      <c r="B327" s="408" t="s">
        <v>136</v>
      </c>
      <c r="C327" s="409">
        <f>VLOOKUP(A327,'[1]2020年工作表 (填表用) (2)'!$D$7:$F$1731,3,0)</f>
        <v>0</v>
      </c>
      <c r="D327" s="409">
        <f>VLOOKUP(A327,'[1]2020年工作表 (填表用) (2)'!$D$7:$H$1732,5,0)</f>
        <v>0</v>
      </c>
      <c r="E327" s="409">
        <f>VLOOKUP(A327,'[1]2020年工作表 (填表用) (2)'!$D$9:$J$1631,7,0)</f>
        <v>0</v>
      </c>
      <c r="F327" s="409"/>
      <c r="G327" s="409"/>
      <c r="H327" s="409">
        <f>VLOOKUP(A327,'[1]2020年工作表 (填表用) (2)'!$D$7:$L$1683,9,0)</f>
        <v>0</v>
      </c>
      <c r="I327" s="417" t="str">
        <f t="shared" si="8"/>
        <v/>
      </c>
      <c r="J327" t="s">
        <v>138</v>
      </c>
    </row>
    <row r="328" ht="15" spans="1:10">
      <c r="A328" s="401">
        <v>2040303</v>
      </c>
      <c r="B328" s="408" t="s">
        <v>137</v>
      </c>
      <c r="C328" s="409">
        <f>VLOOKUP(A328,'[1]2020年工作表 (填表用) (2)'!$D$7:$F$1731,3,0)</f>
        <v>0</v>
      </c>
      <c r="D328" s="409">
        <f>VLOOKUP(A328,'[1]2020年工作表 (填表用) (2)'!$D$7:$H$1732,5,0)</f>
        <v>0</v>
      </c>
      <c r="E328" s="409">
        <f>VLOOKUP(A328,'[1]2020年工作表 (填表用) (2)'!$D$9:$J$1631,7,0)</f>
        <v>0</v>
      </c>
      <c r="F328" s="409"/>
      <c r="G328" s="409"/>
      <c r="H328" s="409">
        <f>VLOOKUP(A328,'[1]2020年工作表 (填表用) (2)'!$D$7:$L$1683,9,0)</f>
        <v>0</v>
      </c>
      <c r="I328" s="417" t="str">
        <f t="shared" si="8"/>
        <v/>
      </c>
      <c r="J328" t="s">
        <v>138</v>
      </c>
    </row>
    <row r="329" ht="15" spans="1:10">
      <c r="A329" s="401">
        <v>2040304</v>
      </c>
      <c r="B329" s="408" t="s">
        <v>335</v>
      </c>
      <c r="C329" s="409">
        <f>VLOOKUP(A329,'[1]2020年工作表 (填表用) (2)'!$D$7:$F$1731,3,0)</f>
        <v>0</v>
      </c>
      <c r="D329" s="409">
        <f>VLOOKUP(A329,'[1]2020年工作表 (填表用) (2)'!$D$7:$H$1732,5,0)</f>
        <v>0</v>
      </c>
      <c r="E329" s="409">
        <f>VLOOKUP(A329,'[1]2020年工作表 (填表用) (2)'!$D$9:$J$1631,7,0)</f>
        <v>0</v>
      </c>
      <c r="F329" s="409"/>
      <c r="G329" s="409"/>
      <c r="H329" s="409">
        <f>VLOOKUP(A329,'[1]2020年工作表 (填表用) (2)'!$D$7:$L$1683,9,0)</f>
        <v>0</v>
      </c>
      <c r="I329" s="417" t="str">
        <f t="shared" si="8"/>
        <v/>
      </c>
      <c r="J329" t="s">
        <v>138</v>
      </c>
    </row>
    <row r="330" ht="15" spans="1:10">
      <c r="A330" s="401">
        <v>2040350</v>
      </c>
      <c r="B330" s="408" t="s">
        <v>145</v>
      </c>
      <c r="C330" s="409">
        <f>VLOOKUP(A330,'[1]2020年工作表 (填表用) (2)'!$D$7:$F$1731,3,0)</f>
        <v>0</v>
      </c>
      <c r="D330" s="409">
        <f>VLOOKUP(A330,'[1]2020年工作表 (填表用) (2)'!$D$7:$H$1732,5,0)</f>
        <v>0</v>
      </c>
      <c r="E330" s="409">
        <f>VLOOKUP(A330,'[1]2020年工作表 (填表用) (2)'!$D$9:$J$1631,7,0)</f>
        <v>0</v>
      </c>
      <c r="F330" s="409"/>
      <c r="G330" s="409"/>
      <c r="H330" s="409">
        <f>VLOOKUP(A330,'[1]2020年工作表 (填表用) (2)'!$D$7:$L$1683,9,0)</f>
        <v>0</v>
      </c>
      <c r="I330" s="417" t="str">
        <f t="shared" si="8"/>
        <v/>
      </c>
      <c r="J330" t="s">
        <v>138</v>
      </c>
    </row>
    <row r="331" ht="15" spans="1:10">
      <c r="A331" s="401">
        <v>2040399</v>
      </c>
      <c r="B331" s="408" t="s">
        <v>336</v>
      </c>
      <c r="C331" s="409">
        <f>VLOOKUP(A331,'[1]2020年工作表 (填表用) (2)'!$D$7:$F$1731,3,0)</f>
        <v>0</v>
      </c>
      <c r="D331" s="409">
        <f>VLOOKUP(A331,'[1]2020年工作表 (填表用) (2)'!$D$7:$H$1732,5,0)</f>
        <v>0</v>
      </c>
      <c r="E331" s="409">
        <f>VLOOKUP(A331,'[1]2020年工作表 (填表用) (2)'!$D$9:$J$1631,7,0)</f>
        <v>0</v>
      </c>
      <c r="F331" s="409"/>
      <c r="G331" s="409"/>
      <c r="H331" s="409">
        <f>VLOOKUP(A331,'[1]2020年工作表 (填表用) (2)'!$D$7:$L$1683,9,0)</f>
        <v>0</v>
      </c>
      <c r="I331" s="417" t="str">
        <f t="shared" si="8"/>
        <v/>
      </c>
      <c r="J331" t="s">
        <v>138</v>
      </c>
    </row>
    <row r="332" ht="15" spans="1:9">
      <c r="A332" s="401">
        <v>20404</v>
      </c>
      <c r="B332" s="402" t="s">
        <v>337</v>
      </c>
      <c r="C332" s="409">
        <f>VLOOKUP(A332,'[1]2020年工作表 (填表用) (2)'!$D$7:$F$1731,3,0)</f>
        <v>9</v>
      </c>
      <c r="D332" s="409">
        <f>VLOOKUP(A332,'[1]2020年工作表 (填表用) (2)'!$D$7:$H$1732,5,0)</f>
        <v>0</v>
      </c>
      <c r="E332" s="409">
        <f>VLOOKUP(A332,'[1]2020年工作表 (填表用) (2)'!$D$9:$J$1631,7,0)</f>
        <v>8</v>
      </c>
      <c r="F332" s="409"/>
      <c r="G332" s="409"/>
      <c r="H332" s="409">
        <f>VLOOKUP(A332,'[1]2020年工作表 (填表用) (2)'!$D$7:$L$1683,9,0)</f>
        <v>78</v>
      </c>
      <c r="I332" s="417" t="str">
        <f t="shared" si="8"/>
        <v/>
      </c>
    </row>
    <row r="333" ht="15" spans="1:10">
      <c r="A333" s="401">
        <v>2040401</v>
      </c>
      <c r="B333" s="408" t="s">
        <v>135</v>
      </c>
      <c r="C333" s="409">
        <f>VLOOKUP(A333,'[1]2020年工作表 (填表用) (2)'!$D$7:$F$1731,3,0)</f>
        <v>0</v>
      </c>
      <c r="D333" s="409">
        <f>VLOOKUP(A333,'[1]2020年工作表 (填表用) (2)'!$D$7:$H$1732,5,0)</f>
        <v>0</v>
      </c>
      <c r="E333" s="409">
        <f>VLOOKUP(A333,'[1]2020年工作表 (填表用) (2)'!$D$9:$J$1631,7,0)</f>
        <v>0</v>
      </c>
      <c r="F333" s="409"/>
      <c r="G333" s="409"/>
      <c r="H333" s="409">
        <f>VLOOKUP(A333,'[1]2020年工作表 (填表用) (2)'!$D$7:$L$1683,9,0)</f>
        <v>0</v>
      </c>
      <c r="I333" s="417" t="str">
        <f t="shared" si="8"/>
        <v/>
      </c>
      <c r="J333" t="s">
        <v>138</v>
      </c>
    </row>
    <row r="334" ht="15" spans="1:9">
      <c r="A334" s="401">
        <v>2040402</v>
      </c>
      <c r="B334" s="408" t="s">
        <v>136</v>
      </c>
      <c r="C334" s="409">
        <f>VLOOKUP(A334,'[1]2020年工作表 (填表用) (2)'!$D$7:$F$1731,3,0)</f>
        <v>9</v>
      </c>
      <c r="D334" s="409">
        <f>VLOOKUP(A334,'[1]2020年工作表 (填表用) (2)'!$D$7:$H$1732,5,0)</f>
        <v>0</v>
      </c>
      <c r="E334" s="409">
        <f>VLOOKUP(A334,'[1]2020年工作表 (填表用) (2)'!$D$9:$J$1631,7,0)</f>
        <v>8</v>
      </c>
      <c r="F334" s="409"/>
      <c r="G334" s="409"/>
      <c r="H334" s="409">
        <f>VLOOKUP(A334,'[1]2020年工作表 (填表用) (2)'!$D$7:$L$1683,9,0)</f>
        <v>78</v>
      </c>
      <c r="I334" s="417" t="str">
        <f t="shared" si="8"/>
        <v/>
      </c>
    </row>
    <row r="335" ht="15" spans="1:10">
      <c r="A335" s="401">
        <v>2040403</v>
      </c>
      <c r="B335" s="408" t="s">
        <v>137</v>
      </c>
      <c r="C335" s="409">
        <f>VLOOKUP(A335,'[1]2020年工作表 (填表用) (2)'!$D$7:$F$1731,3,0)</f>
        <v>0</v>
      </c>
      <c r="D335" s="409">
        <f>VLOOKUP(A335,'[1]2020年工作表 (填表用) (2)'!$D$7:$H$1732,5,0)</f>
        <v>0</v>
      </c>
      <c r="E335" s="409">
        <f>VLOOKUP(A335,'[1]2020年工作表 (填表用) (2)'!$D$9:$J$1631,7,0)</f>
        <v>0</v>
      </c>
      <c r="F335" s="409"/>
      <c r="G335" s="409"/>
      <c r="H335" s="409">
        <f>VLOOKUP(A335,'[1]2020年工作表 (填表用) (2)'!$D$7:$L$1683,9,0)</f>
        <v>0</v>
      </c>
      <c r="I335" s="417" t="str">
        <f t="shared" si="8"/>
        <v/>
      </c>
      <c r="J335" t="s">
        <v>138</v>
      </c>
    </row>
    <row r="336" ht="15" spans="1:10">
      <c r="A336" s="401">
        <v>2040409</v>
      </c>
      <c r="B336" s="408" t="s">
        <v>338</v>
      </c>
      <c r="C336" s="409">
        <f>VLOOKUP(A336,'[1]2020年工作表 (填表用) (2)'!$D$7:$F$1731,3,0)</f>
        <v>0</v>
      </c>
      <c r="D336" s="409">
        <f>VLOOKUP(A336,'[1]2020年工作表 (填表用) (2)'!$D$7:$H$1732,5,0)</f>
        <v>0</v>
      </c>
      <c r="E336" s="409">
        <f>VLOOKUP(A336,'[1]2020年工作表 (填表用) (2)'!$D$9:$J$1631,7,0)</f>
        <v>0</v>
      </c>
      <c r="F336" s="409"/>
      <c r="G336" s="409"/>
      <c r="H336" s="409">
        <f>VLOOKUP(A336,'[1]2020年工作表 (填表用) (2)'!$D$7:$L$1683,9,0)</f>
        <v>0</v>
      </c>
      <c r="I336" s="417" t="str">
        <f t="shared" si="8"/>
        <v/>
      </c>
      <c r="J336" t="s">
        <v>138</v>
      </c>
    </row>
    <row r="337" ht="15" spans="1:10">
      <c r="A337" s="401">
        <v>2040410</v>
      </c>
      <c r="B337" s="408" t="s">
        <v>339</v>
      </c>
      <c r="C337" s="409">
        <f>VLOOKUP(A337,'[1]2020年工作表 (填表用) (2)'!$D$7:$F$1731,3,0)</f>
        <v>0</v>
      </c>
      <c r="D337" s="409">
        <f>VLOOKUP(A337,'[1]2020年工作表 (填表用) (2)'!$D$7:$H$1732,5,0)</f>
        <v>0</v>
      </c>
      <c r="E337" s="409">
        <f>VLOOKUP(A337,'[1]2020年工作表 (填表用) (2)'!$D$9:$J$1631,7,0)</f>
        <v>0</v>
      </c>
      <c r="F337" s="409"/>
      <c r="G337" s="409"/>
      <c r="H337" s="409">
        <f>VLOOKUP(A337,'[1]2020年工作表 (填表用) (2)'!$D$7:$L$1683,9,0)</f>
        <v>0</v>
      </c>
      <c r="I337" s="417" t="str">
        <f t="shared" si="8"/>
        <v/>
      </c>
      <c r="J337" t="s">
        <v>138</v>
      </c>
    </row>
    <row r="338" ht="15" spans="1:10">
      <c r="A338" s="401">
        <v>2040450</v>
      </c>
      <c r="B338" s="408" t="s">
        <v>145</v>
      </c>
      <c r="C338" s="409">
        <f>VLOOKUP(A338,'[1]2020年工作表 (填表用) (2)'!$D$7:$F$1731,3,0)</f>
        <v>0</v>
      </c>
      <c r="D338" s="409">
        <f>VLOOKUP(A338,'[1]2020年工作表 (填表用) (2)'!$D$7:$H$1732,5,0)</f>
        <v>0</v>
      </c>
      <c r="E338" s="409">
        <f>VLOOKUP(A338,'[1]2020年工作表 (填表用) (2)'!$D$9:$J$1631,7,0)</f>
        <v>0</v>
      </c>
      <c r="F338" s="409"/>
      <c r="G338" s="409"/>
      <c r="H338" s="409">
        <f>VLOOKUP(A338,'[1]2020年工作表 (填表用) (2)'!$D$7:$L$1683,9,0)</f>
        <v>0</v>
      </c>
      <c r="I338" s="417" t="str">
        <f t="shared" si="8"/>
        <v/>
      </c>
      <c r="J338" t="s">
        <v>138</v>
      </c>
    </row>
    <row r="339" ht="15" spans="1:10">
      <c r="A339" s="401">
        <v>2040499</v>
      </c>
      <c r="B339" s="408" t="s">
        <v>340</v>
      </c>
      <c r="C339" s="409">
        <f>VLOOKUP(A339,'[1]2020年工作表 (填表用) (2)'!$D$7:$F$1731,3,0)</f>
        <v>0</v>
      </c>
      <c r="D339" s="409">
        <f>VLOOKUP(A339,'[1]2020年工作表 (填表用) (2)'!$D$7:$H$1732,5,0)</f>
        <v>0</v>
      </c>
      <c r="E339" s="409">
        <f>VLOOKUP(A339,'[1]2020年工作表 (填表用) (2)'!$D$9:$J$1631,7,0)</f>
        <v>0</v>
      </c>
      <c r="F339" s="409"/>
      <c r="G339" s="409"/>
      <c r="H339" s="409">
        <f>VLOOKUP(A339,'[1]2020年工作表 (填表用) (2)'!$D$7:$L$1683,9,0)</f>
        <v>0</v>
      </c>
      <c r="I339" s="417" t="str">
        <f t="shared" si="8"/>
        <v/>
      </c>
      <c r="J339" t="s">
        <v>138</v>
      </c>
    </row>
    <row r="340" ht="15" spans="1:9">
      <c r="A340" s="401">
        <v>20405</v>
      </c>
      <c r="B340" s="402" t="s">
        <v>341</v>
      </c>
      <c r="C340" s="409">
        <f>VLOOKUP(A340,'[1]2020年工作表 (填表用) (2)'!$D$7:$F$1731,3,0)</f>
        <v>1796</v>
      </c>
      <c r="D340" s="409">
        <f>VLOOKUP(A340,'[1]2020年工作表 (填表用) (2)'!$D$7:$H$1732,5,0)</f>
        <v>0</v>
      </c>
      <c r="E340" s="409">
        <f>VLOOKUP(A340,'[1]2020年工作表 (填表用) (2)'!$D$9:$J$1631,7,0)</f>
        <v>108</v>
      </c>
      <c r="F340" s="409"/>
      <c r="G340" s="409"/>
      <c r="H340" s="409">
        <f>VLOOKUP(A340,'[1]2020年工作表 (填表用) (2)'!$D$7:$L$1683,9,0)</f>
        <v>108</v>
      </c>
      <c r="I340" s="417" t="str">
        <f t="shared" si="8"/>
        <v/>
      </c>
    </row>
    <row r="341" ht="15" spans="1:10">
      <c r="A341" s="401">
        <v>2040501</v>
      </c>
      <c r="B341" s="408" t="s">
        <v>135</v>
      </c>
      <c r="C341" s="409">
        <f>VLOOKUP(A341,'[1]2020年工作表 (填表用) (2)'!$D$7:$F$1731,3,0)</f>
        <v>0</v>
      </c>
      <c r="D341" s="409">
        <f>VLOOKUP(A341,'[1]2020年工作表 (填表用) (2)'!$D$7:$H$1732,5,0)</f>
        <v>0</v>
      </c>
      <c r="E341" s="409">
        <f>VLOOKUP(A341,'[1]2020年工作表 (填表用) (2)'!$D$9:$J$1631,7,0)</f>
        <v>0</v>
      </c>
      <c r="F341" s="409"/>
      <c r="G341" s="409"/>
      <c r="H341" s="409">
        <f>VLOOKUP(A341,'[1]2020年工作表 (填表用) (2)'!$D$7:$L$1683,9,0)</f>
        <v>0</v>
      </c>
      <c r="I341" s="417" t="str">
        <f t="shared" si="8"/>
        <v/>
      </c>
      <c r="J341" t="s">
        <v>138</v>
      </c>
    </row>
    <row r="342" ht="15" spans="1:9">
      <c r="A342" s="401">
        <v>2040502</v>
      </c>
      <c r="B342" s="408" t="s">
        <v>136</v>
      </c>
      <c r="C342" s="409">
        <f>VLOOKUP(A342,'[1]2020年工作表 (填表用) (2)'!$D$7:$F$1731,3,0)</f>
        <v>1796</v>
      </c>
      <c r="D342" s="409">
        <f>VLOOKUP(A342,'[1]2020年工作表 (填表用) (2)'!$D$7:$H$1732,5,0)</f>
        <v>0</v>
      </c>
      <c r="E342" s="409">
        <f>VLOOKUP(A342,'[1]2020年工作表 (填表用) (2)'!$D$9:$J$1631,7,0)</f>
        <v>108</v>
      </c>
      <c r="F342" s="409"/>
      <c r="G342" s="409"/>
      <c r="H342" s="409">
        <f>VLOOKUP(A342,'[1]2020年工作表 (填表用) (2)'!$D$7:$L$1683,9,0)</f>
        <v>108</v>
      </c>
      <c r="I342" s="417" t="str">
        <f t="shared" si="8"/>
        <v/>
      </c>
    </row>
    <row r="343" ht="15" spans="1:10">
      <c r="A343" s="401">
        <v>2040503</v>
      </c>
      <c r="B343" s="408" t="s">
        <v>137</v>
      </c>
      <c r="C343" s="409">
        <f>VLOOKUP(A343,'[1]2020年工作表 (填表用) (2)'!$D$7:$F$1731,3,0)</f>
        <v>0</v>
      </c>
      <c r="D343" s="409">
        <f>VLOOKUP(A343,'[1]2020年工作表 (填表用) (2)'!$D$7:$H$1732,5,0)</f>
        <v>0</v>
      </c>
      <c r="E343" s="409">
        <f>VLOOKUP(A343,'[1]2020年工作表 (填表用) (2)'!$D$9:$J$1631,7,0)</f>
        <v>0</v>
      </c>
      <c r="F343" s="409"/>
      <c r="G343" s="409"/>
      <c r="H343" s="409">
        <f>VLOOKUP(A343,'[1]2020年工作表 (填表用) (2)'!$D$7:$L$1683,9,0)</f>
        <v>0</v>
      </c>
      <c r="I343" s="417" t="str">
        <f t="shared" si="8"/>
        <v/>
      </c>
      <c r="J343" t="s">
        <v>138</v>
      </c>
    </row>
    <row r="344" ht="15" spans="1:10">
      <c r="A344" s="401">
        <v>2040504</v>
      </c>
      <c r="B344" s="408" t="s">
        <v>342</v>
      </c>
      <c r="C344" s="409">
        <f>VLOOKUP(A344,'[1]2020年工作表 (填表用) (2)'!$D$7:$F$1731,3,0)</f>
        <v>0</v>
      </c>
      <c r="D344" s="409">
        <f>VLOOKUP(A344,'[1]2020年工作表 (填表用) (2)'!$D$7:$H$1732,5,0)</f>
        <v>0</v>
      </c>
      <c r="E344" s="409">
        <f>VLOOKUP(A344,'[1]2020年工作表 (填表用) (2)'!$D$9:$J$1631,7,0)</f>
        <v>0</v>
      </c>
      <c r="F344" s="409"/>
      <c r="G344" s="409"/>
      <c r="H344" s="409">
        <f>VLOOKUP(A344,'[1]2020年工作表 (填表用) (2)'!$D$7:$L$1683,9,0)</f>
        <v>0</v>
      </c>
      <c r="I344" s="417" t="str">
        <f t="shared" si="8"/>
        <v/>
      </c>
      <c r="J344" t="s">
        <v>138</v>
      </c>
    </row>
    <row r="345" ht="15" spans="1:9">
      <c r="A345" s="401">
        <v>2040505</v>
      </c>
      <c r="B345" s="408" t="s">
        <v>343</v>
      </c>
      <c r="C345" s="409">
        <f>VLOOKUP(A345,'[1]2020年工作表 (填表用) (2)'!$D$7:$F$1731,3,0)</f>
        <v>0</v>
      </c>
      <c r="D345" s="409">
        <f>VLOOKUP(A345,'[1]2020年工作表 (填表用) (2)'!$D$7:$H$1732,5,0)</f>
        <v>0</v>
      </c>
      <c r="E345" s="409">
        <f>VLOOKUP(A345,'[1]2020年工作表 (填表用) (2)'!$D$9:$J$1631,7,0)</f>
        <v>0</v>
      </c>
      <c r="F345" s="409"/>
      <c r="G345" s="409"/>
      <c r="H345" s="409">
        <f>VLOOKUP(A345,'[1]2020年工作表 (填表用) (2)'!$D$7:$L$1683,9,0)</f>
        <v>0</v>
      </c>
      <c r="I345" s="417" t="str">
        <f t="shared" si="8"/>
        <v/>
      </c>
    </row>
    <row r="346" ht="15" spans="1:10">
      <c r="A346" s="401">
        <v>2040506</v>
      </c>
      <c r="B346" s="408" t="s">
        <v>344</v>
      </c>
      <c r="C346" s="409">
        <f>VLOOKUP(A346,'[1]2020年工作表 (填表用) (2)'!$D$7:$F$1731,3,0)</f>
        <v>0</v>
      </c>
      <c r="D346" s="409">
        <f>VLOOKUP(A346,'[1]2020年工作表 (填表用) (2)'!$D$7:$H$1732,5,0)</f>
        <v>0</v>
      </c>
      <c r="E346" s="409">
        <f>VLOOKUP(A346,'[1]2020年工作表 (填表用) (2)'!$D$9:$J$1631,7,0)</f>
        <v>0</v>
      </c>
      <c r="F346" s="409"/>
      <c r="G346" s="409"/>
      <c r="H346" s="409">
        <f>VLOOKUP(A346,'[1]2020年工作表 (填表用) (2)'!$D$7:$L$1683,9,0)</f>
        <v>0</v>
      </c>
      <c r="I346" s="417" t="str">
        <f t="shared" si="8"/>
        <v/>
      </c>
      <c r="J346" t="s">
        <v>138</v>
      </c>
    </row>
    <row r="347" ht="15" spans="1:10">
      <c r="A347" s="401">
        <v>2040550</v>
      </c>
      <c r="B347" s="408" t="s">
        <v>145</v>
      </c>
      <c r="C347" s="409">
        <f>VLOOKUP(A347,'[1]2020年工作表 (填表用) (2)'!$D$7:$F$1731,3,0)</f>
        <v>0</v>
      </c>
      <c r="D347" s="409">
        <f>VLOOKUP(A347,'[1]2020年工作表 (填表用) (2)'!$D$7:$H$1732,5,0)</f>
        <v>0</v>
      </c>
      <c r="E347" s="409">
        <f>VLOOKUP(A347,'[1]2020年工作表 (填表用) (2)'!$D$9:$J$1631,7,0)</f>
        <v>0</v>
      </c>
      <c r="F347" s="409"/>
      <c r="G347" s="409"/>
      <c r="H347" s="409">
        <f>VLOOKUP(A347,'[1]2020年工作表 (填表用) (2)'!$D$7:$L$1683,9,0)</f>
        <v>0</v>
      </c>
      <c r="I347" s="417" t="str">
        <f t="shared" si="8"/>
        <v/>
      </c>
      <c r="J347" t="s">
        <v>138</v>
      </c>
    </row>
    <row r="348" ht="15" spans="1:10">
      <c r="A348" s="401">
        <v>2040599</v>
      </c>
      <c r="B348" s="408" t="s">
        <v>345</v>
      </c>
      <c r="C348" s="409">
        <f>VLOOKUP(A348,'[1]2020年工作表 (填表用) (2)'!$D$7:$F$1731,3,0)</f>
        <v>0</v>
      </c>
      <c r="D348" s="409">
        <f>VLOOKUP(A348,'[1]2020年工作表 (填表用) (2)'!$D$7:$H$1732,5,0)</f>
        <v>0</v>
      </c>
      <c r="E348" s="409">
        <f>VLOOKUP(A348,'[1]2020年工作表 (填表用) (2)'!$D$9:$J$1631,7,0)</f>
        <v>0</v>
      </c>
      <c r="F348" s="409"/>
      <c r="G348" s="409"/>
      <c r="H348" s="409">
        <f>VLOOKUP(A348,'[1]2020年工作表 (填表用) (2)'!$D$7:$L$1683,9,0)</f>
        <v>0</v>
      </c>
      <c r="I348" s="417" t="str">
        <f t="shared" si="8"/>
        <v/>
      </c>
      <c r="J348" t="s">
        <v>138</v>
      </c>
    </row>
    <row r="349" ht="15" spans="1:9">
      <c r="A349" s="401">
        <v>20406</v>
      </c>
      <c r="B349" s="402" t="s">
        <v>346</v>
      </c>
      <c r="C349" s="409">
        <f>VLOOKUP(A349,'[1]2020年工作表 (填表用) (2)'!$D$7:$F$1731,3,0)</f>
        <v>2090</v>
      </c>
      <c r="D349" s="409">
        <f>VLOOKUP(A349,'[1]2020年工作表 (填表用) (2)'!$D$7:$H$1732,5,0)</f>
        <v>2306</v>
      </c>
      <c r="E349" s="409">
        <f>VLOOKUP(A349,'[1]2020年工作表 (填表用) (2)'!$D$9:$J$1631,7,0)</f>
        <v>2475</v>
      </c>
      <c r="F349" s="409"/>
      <c r="G349" s="409"/>
      <c r="H349" s="409">
        <f>VLOOKUP(A349,'[1]2020年工作表 (填表用) (2)'!$D$7:$L$1683,9,0)</f>
        <v>2243</v>
      </c>
      <c r="I349" s="417" t="str">
        <f t="shared" si="8"/>
        <v/>
      </c>
    </row>
    <row r="350" ht="15" spans="1:9">
      <c r="A350" s="401">
        <v>2040601</v>
      </c>
      <c r="B350" s="408" t="s">
        <v>135</v>
      </c>
      <c r="C350" s="409">
        <f>VLOOKUP(A350,'[1]2020年工作表 (填表用) (2)'!$D$7:$F$1731,3,0)</f>
        <v>1198</v>
      </c>
      <c r="D350" s="409">
        <f>VLOOKUP(A350,'[1]2020年工作表 (填表用) (2)'!$D$7:$H$1732,5,0)</f>
        <v>1436</v>
      </c>
      <c r="E350" s="409">
        <f>VLOOKUP(A350,'[1]2020年工作表 (填表用) (2)'!$D$9:$J$1631,7,0)</f>
        <v>1519</v>
      </c>
      <c r="F350" s="409"/>
      <c r="G350" s="409"/>
      <c r="H350" s="409">
        <f>VLOOKUP(A350,'[1]2020年工作表 (填表用) (2)'!$D$7:$L$1683,9,0)</f>
        <v>1444</v>
      </c>
      <c r="I350" s="417" t="str">
        <f t="shared" si="8"/>
        <v/>
      </c>
    </row>
    <row r="351" ht="15" spans="1:11">
      <c r="A351" s="401">
        <v>2040602</v>
      </c>
      <c r="B351" s="408" t="s">
        <v>136</v>
      </c>
      <c r="C351" s="409">
        <f>VLOOKUP(A351,'[1]2020年工作表 (填表用) (2)'!$D$7:$F$1731,3,0)</f>
        <v>215</v>
      </c>
      <c r="D351" s="409">
        <f>VLOOKUP(A351,'[1]2020年工作表 (填表用) (2)'!$D$7:$H$1732,5,0)</f>
        <v>263</v>
      </c>
      <c r="E351" s="409">
        <f>VLOOKUP(A351,'[1]2020年工作表 (填表用) (2)'!$D$9:$J$1631,7,0)</f>
        <v>250</v>
      </c>
      <c r="F351" s="409"/>
      <c r="G351" s="409"/>
      <c r="H351" s="409">
        <f>VLOOKUP(A351,'[1]2020年工作表 (填表用) (2)'!$D$7:$L$1683,9,0)</f>
        <v>177</v>
      </c>
      <c r="I351" s="417" t="str">
        <f t="shared" si="8"/>
        <v/>
      </c>
      <c r="K351">
        <v>74</v>
      </c>
    </row>
    <row r="352" ht="15" spans="1:10">
      <c r="A352" s="401">
        <v>2040603</v>
      </c>
      <c r="B352" s="408" t="s">
        <v>137</v>
      </c>
      <c r="C352" s="409">
        <f>VLOOKUP(A352,'[1]2020年工作表 (填表用) (2)'!$D$7:$F$1731,3,0)</f>
        <v>0</v>
      </c>
      <c r="D352" s="409">
        <f>VLOOKUP(A352,'[1]2020年工作表 (填表用) (2)'!$D$7:$H$1732,5,0)</f>
        <v>0</v>
      </c>
      <c r="E352" s="409">
        <f>VLOOKUP(A352,'[1]2020年工作表 (填表用) (2)'!$D$9:$J$1631,7,0)</f>
        <v>0</v>
      </c>
      <c r="F352" s="409"/>
      <c r="G352" s="409"/>
      <c r="H352" s="409">
        <f>VLOOKUP(A352,'[1]2020年工作表 (填表用) (2)'!$D$7:$L$1683,9,0)</f>
        <v>0</v>
      </c>
      <c r="I352" s="417" t="str">
        <f t="shared" si="8"/>
        <v/>
      </c>
      <c r="J352" t="s">
        <v>138</v>
      </c>
    </row>
    <row r="353" ht="15" spans="1:11">
      <c r="A353" s="401">
        <v>2040604</v>
      </c>
      <c r="B353" s="408" t="s">
        <v>347</v>
      </c>
      <c r="C353" s="409">
        <f>VLOOKUP(A353,'[1]2020年工作表 (填表用) (2)'!$D$7:$F$1731,3,0)</f>
        <v>170</v>
      </c>
      <c r="D353" s="409">
        <f>VLOOKUP(A353,'[1]2020年工作表 (填表用) (2)'!$D$7:$H$1732,5,0)</f>
        <v>47</v>
      </c>
      <c r="E353" s="409">
        <f>VLOOKUP(A353,'[1]2020年工作表 (填表用) (2)'!$D$9:$J$1631,7,0)</f>
        <v>80</v>
      </c>
      <c r="F353" s="409"/>
      <c r="G353" s="409"/>
      <c r="H353" s="409">
        <f>VLOOKUP(A353,'[1]2020年工作表 (填表用) (2)'!$D$7:$L$1683,9,0)</f>
        <v>54</v>
      </c>
      <c r="I353" s="417" t="str">
        <f t="shared" si="8"/>
        <v/>
      </c>
      <c r="K353">
        <v>19</v>
      </c>
    </row>
    <row r="354" ht="15" spans="1:9">
      <c r="A354" s="401">
        <v>2040605</v>
      </c>
      <c r="B354" s="408" t="s">
        <v>348</v>
      </c>
      <c r="C354" s="409">
        <f>VLOOKUP(A354,'[1]2020年工作表 (填表用) (2)'!$D$7:$F$1731,3,0)</f>
        <v>34</v>
      </c>
      <c r="D354" s="409">
        <f>VLOOKUP(A354,'[1]2020年工作表 (填表用) (2)'!$D$7:$H$1732,5,0)</f>
        <v>37</v>
      </c>
      <c r="E354" s="409">
        <f>VLOOKUP(A354,'[1]2020年工作表 (填表用) (2)'!$D$9:$J$1631,7,0)</f>
        <v>47</v>
      </c>
      <c r="F354" s="409"/>
      <c r="G354" s="409"/>
      <c r="H354" s="409">
        <f>VLOOKUP(A354,'[1]2020年工作表 (填表用) (2)'!$D$7:$L$1683,9,0)</f>
        <v>46</v>
      </c>
      <c r="I354" s="417" t="str">
        <f t="shared" si="8"/>
        <v/>
      </c>
    </row>
    <row r="355" ht="15" spans="1:9">
      <c r="A355" s="401">
        <v>2040606</v>
      </c>
      <c r="B355" s="408" t="s">
        <v>349</v>
      </c>
      <c r="C355" s="409">
        <f>VLOOKUP(A355,'[1]2020年工作表 (填表用) (2)'!$D$7:$F$1731,3,0)</f>
        <v>55</v>
      </c>
      <c r="D355" s="409">
        <f>VLOOKUP(A355,'[1]2020年工作表 (填表用) (2)'!$D$7:$H$1732,5,0)</f>
        <v>0</v>
      </c>
      <c r="E355" s="409">
        <f>VLOOKUP(A355,'[1]2020年工作表 (填表用) (2)'!$D$9:$J$1631,7,0)</f>
        <v>4</v>
      </c>
      <c r="F355" s="409"/>
      <c r="G355" s="409"/>
      <c r="H355" s="409">
        <f>VLOOKUP(A355,'[1]2020年工作表 (填表用) (2)'!$D$7:$L$1683,9,0)</f>
        <v>4</v>
      </c>
      <c r="I355" s="417" t="str">
        <f t="shared" si="8"/>
        <v/>
      </c>
    </row>
    <row r="356" ht="15" spans="1:11">
      <c r="A356" s="401">
        <v>2040607</v>
      </c>
      <c r="B356" s="408" t="s">
        <v>350</v>
      </c>
      <c r="C356" s="409">
        <f>VLOOKUP(A356,'[1]2020年工作表 (填表用) (2)'!$D$7:$F$1731,3,0)</f>
        <v>187</v>
      </c>
      <c r="D356" s="409">
        <f>VLOOKUP(A356,'[1]2020年工作表 (填表用) (2)'!$D$7:$H$1732,5,0)</f>
        <v>297</v>
      </c>
      <c r="E356" s="409">
        <f>VLOOKUP(A356,'[1]2020年工作表 (填表用) (2)'!$D$9:$J$1631,7,0)</f>
        <v>293</v>
      </c>
      <c r="F356" s="409"/>
      <c r="G356" s="409"/>
      <c r="H356" s="409">
        <f>VLOOKUP(A356,'[1]2020年工作表 (填表用) (2)'!$D$7:$L$1683,9,0)</f>
        <v>244</v>
      </c>
      <c r="I356" s="417" t="str">
        <f t="shared" si="8"/>
        <v/>
      </c>
      <c r="K356">
        <v>15</v>
      </c>
    </row>
    <row r="357" ht="15" spans="1:10">
      <c r="A357" s="401">
        <v>2040608</v>
      </c>
      <c r="B357" s="408" t="s">
        <v>351</v>
      </c>
      <c r="C357" s="409">
        <f>VLOOKUP(A357,'[1]2020年工作表 (填表用) (2)'!$D$7:$F$1731,3,0)</f>
        <v>0</v>
      </c>
      <c r="D357" s="409">
        <f>VLOOKUP(A357,'[1]2020年工作表 (填表用) (2)'!$D$7:$H$1732,5,0)</f>
        <v>0</v>
      </c>
      <c r="E357" s="409">
        <f>VLOOKUP(A357,'[1]2020年工作表 (填表用) (2)'!$D$9:$J$1631,7,0)</f>
        <v>0</v>
      </c>
      <c r="F357" s="409"/>
      <c r="G357" s="409"/>
      <c r="H357" s="409">
        <f>VLOOKUP(A357,'[1]2020年工作表 (填表用) (2)'!$D$7:$L$1683,9,0)</f>
        <v>0</v>
      </c>
      <c r="I357" s="417" t="str">
        <f t="shared" si="8"/>
        <v/>
      </c>
      <c r="J357" t="s">
        <v>138</v>
      </c>
    </row>
    <row r="358" ht="15" spans="1:10">
      <c r="A358" s="401">
        <v>2040609</v>
      </c>
      <c r="B358" s="408" t="s">
        <v>352</v>
      </c>
      <c r="C358" s="409"/>
      <c r="D358" s="409"/>
      <c r="E358" s="409"/>
      <c r="F358" s="409"/>
      <c r="G358" s="409"/>
      <c r="H358" s="409"/>
      <c r="I358" s="417" t="str">
        <f t="shared" si="8"/>
        <v/>
      </c>
      <c r="J358" t="s">
        <v>138</v>
      </c>
    </row>
    <row r="359" ht="15" spans="1:9">
      <c r="A359" s="401">
        <v>2040610</v>
      </c>
      <c r="B359" s="408" t="s">
        <v>353</v>
      </c>
      <c r="C359" s="409">
        <f>VLOOKUP(A359,'[1]2020年工作表 (填表用) (2)'!$D$7:$F$1731,3,0)</f>
        <v>29</v>
      </c>
      <c r="D359" s="409">
        <f>VLOOKUP(A359,'[1]2020年工作表 (填表用) (2)'!$D$7:$H$1732,5,0)</f>
        <v>8</v>
      </c>
      <c r="E359" s="409">
        <f>VLOOKUP(A359,'[1]2020年工作表 (填表用) (2)'!$D$9:$J$1631,7,0)</f>
        <v>29</v>
      </c>
      <c r="F359" s="409"/>
      <c r="G359" s="409"/>
      <c r="H359" s="409">
        <f>VLOOKUP(A359,'[1]2020年工作表 (填表用) (2)'!$D$7:$L$1683,9,0)</f>
        <v>29</v>
      </c>
      <c r="I359" s="417" t="str">
        <f t="shared" si="8"/>
        <v/>
      </c>
    </row>
    <row r="360" ht="15" spans="1:10">
      <c r="A360" s="401">
        <v>2040611</v>
      </c>
      <c r="B360" s="408" t="s">
        <v>354</v>
      </c>
      <c r="C360" s="409"/>
      <c r="D360" s="409"/>
      <c r="E360" s="409"/>
      <c r="F360" s="409"/>
      <c r="G360" s="409"/>
      <c r="H360" s="409"/>
      <c r="I360" s="417" t="str">
        <f t="shared" si="8"/>
        <v/>
      </c>
      <c r="J360" t="s">
        <v>138</v>
      </c>
    </row>
    <row r="361" ht="15" spans="1:9">
      <c r="A361" s="401">
        <v>2040612</v>
      </c>
      <c r="B361" s="408" t="s">
        <v>355</v>
      </c>
      <c r="C361" s="409">
        <f>VLOOKUP(A361,'[1]2020年工作表 (填表用) (2)'!$D$7:$F$1731,3,0)</f>
        <v>29</v>
      </c>
      <c r="D361" s="409">
        <f>VLOOKUP(A361,'[1]2020年工作表 (填表用) (2)'!$D$7:$H$1732,5,0)</f>
        <v>40</v>
      </c>
      <c r="E361" s="409">
        <f>VLOOKUP(A361,'[1]2020年工作表 (填表用) (2)'!$D$9:$J$1631,7,0)</f>
        <v>75</v>
      </c>
      <c r="F361" s="409"/>
      <c r="G361" s="409"/>
      <c r="H361" s="409">
        <f>VLOOKUP(A361,'[1]2020年工作表 (填表用) (2)'!$D$7:$L$1683,9,0)</f>
        <v>75</v>
      </c>
      <c r="I361" s="417" t="str">
        <f t="shared" si="8"/>
        <v/>
      </c>
    </row>
    <row r="362" ht="15" spans="1:10">
      <c r="A362" s="401">
        <v>2040613</v>
      </c>
      <c r="B362" s="408" t="s">
        <v>177</v>
      </c>
      <c r="C362" s="409">
        <f>VLOOKUP(A362,'[1]2020年工作表 (填表用) (2)'!$D$7:$F$1731,3,0)</f>
        <v>0</v>
      </c>
      <c r="D362" s="409">
        <f>VLOOKUP(A362,'[1]2020年工作表 (填表用) (2)'!$D$7:$H$1732,5,0)</f>
        <v>0</v>
      </c>
      <c r="E362" s="409">
        <f>VLOOKUP(A362,'[1]2020年工作表 (填表用) (2)'!$D$9:$J$1631,7,0)</f>
        <v>0</v>
      </c>
      <c r="F362" s="409"/>
      <c r="G362" s="409"/>
      <c r="H362" s="409">
        <f>VLOOKUP(A362,'[1]2020年工作表 (填表用) (2)'!$D$7:$L$1683,9,0)</f>
        <v>0</v>
      </c>
      <c r="I362" s="417" t="str">
        <f t="shared" si="8"/>
        <v/>
      </c>
      <c r="J362" t="s">
        <v>138</v>
      </c>
    </row>
    <row r="363" ht="15" spans="1:9">
      <c r="A363" s="401">
        <v>2040650</v>
      </c>
      <c r="B363" s="408" t="s">
        <v>145</v>
      </c>
      <c r="C363" s="409">
        <f>VLOOKUP(A363,'[1]2020年工作表 (填表用) (2)'!$D$7:$F$1731,3,0)</f>
        <v>173</v>
      </c>
      <c r="D363" s="409">
        <f>VLOOKUP(A363,'[1]2020年工作表 (填表用) (2)'!$D$7:$H$1732,5,0)</f>
        <v>178</v>
      </c>
      <c r="E363" s="409">
        <f>VLOOKUP(A363,'[1]2020年工作表 (填表用) (2)'!$D$9:$J$1631,7,0)</f>
        <v>178</v>
      </c>
      <c r="F363" s="409"/>
      <c r="G363" s="409"/>
      <c r="H363" s="409">
        <f>VLOOKUP(A363,'[1]2020年工作表 (填表用) (2)'!$D$7:$L$1683,9,0)</f>
        <v>170</v>
      </c>
      <c r="I363" s="417" t="str">
        <f t="shared" si="8"/>
        <v/>
      </c>
    </row>
    <row r="364" ht="15" spans="1:9">
      <c r="A364" s="401">
        <v>2040699</v>
      </c>
      <c r="B364" s="408" t="s">
        <v>356</v>
      </c>
      <c r="C364" s="409">
        <f>VLOOKUP(A364,'[1]2020年工作表 (填表用) (2)'!$D$7:$F$1731,3,0)</f>
        <v>0</v>
      </c>
      <c r="D364" s="409">
        <f>VLOOKUP(A364,'[1]2020年工作表 (填表用) (2)'!$D$7:$H$1732,5,0)</f>
        <v>0</v>
      </c>
      <c r="E364" s="409">
        <f>VLOOKUP(A364,'[1]2020年工作表 (填表用) (2)'!$D$9:$J$1631,7,0)</f>
        <v>0</v>
      </c>
      <c r="F364" s="409"/>
      <c r="G364" s="409"/>
      <c r="H364" s="409">
        <f>VLOOKUP(A364,'[1]2020年工作表 (填表用) (2)'!$D$7:$L$1683,9,0)</f>
        <v>0</v>
      </c>
      <c r="I364" s="417" t="str">
        <f t="shared" si="8"/>
        <v/>
      </c>
    </row>
    <row r="365" ht="15" spans="1:10">
      <c r="A365" s="401">
        <v>20407</v>
      </c>
      <c r="B365" s="402" t="s">
        <v>357</v>
      </c>
      <c r="C365" s="409">
        <f>VLOOKUP(A365,'[1]2020年工作表 (填表用) (2)'!$D$7:$F$1731,3,0)</f>
        <v>0</v>
      </c>
      <c r="D365" s="409">
        <f>VLOOKUP(A365,'[1]2020年工作表 (填表用) (2)'!$D$7:$H$1732,5,0)</f>
        <v>0</v>
      </c>
      <c r="E365" s="409">
        <f>VLOOKUP(A365,'[1]2020年工作表 (填表用) (2)'!$D$9:$J$1631,7,0)</f>
        <v>0</v>
      </c>
      <c r="F365" s="409"/>
      <c r="G365" s="409"/>
      <c r="H365" s="409">
        <f>VLOOKUP(A365,'[1]2020年工作表 (填表用) (2)'!$D$7:$L$1683,9,0)</f>
        <v>0</v>
      </c>
      <c r="I365" s="417" t="str">
        <f t="shared" si="8"/>
        <v/>
      </c>
      <c r="J365" t="s">
        <v>138</v>
      </c>
    </row>
    <row r="366" ht="15" spans="1:10">
      <c r="A366" s="401">
        <v>2040701</v>
      </c>
      <c r="B366" s="408" t="s">
        <v>135</v>
      </c>
      <c r="C366" s="409">
        <f>VLOOKUP(A366,'[1]2020年工作表 (填表用) (2)'!$D$7:$F$1731,3,0)</f>
        <v>0</v>
      </c>
      <c r="D366" s="409">
        <f>VLOOKUP(A366,'[1]2020年工作表 (填表用) (2)'!$D$7:$H$1732,5,0)</f>
        <v>0</v>
      </c>
      <c r="E366" s="409">
        <f>VLOOKUP(A366,'[1]2020年工作表 (填表用) (2)'!$D$9:$J$1631,7,0)</f>
        <v>0</v>
      </c>
      <c r="F366" s="409"/>
      <c r="G366" s="409"/>
      <c r="H366" s="409">
        <f>VLOOKUP(A366,'[1]2020年工作表 (填表用) (2)'!$D$7:$L$1683,9,0)</f>
        <v>0</v>
      </c>
      <c r="I366" s="417" t="str">
        <f t="shared" si="8"/>
        <v/>
      </c>
      <c r="J366" t="s">
        <v>138</v>
      </c>
    </row>
    <row r="367" ht="15" spans="1:10">
      <c r="A367" s="401">
        <v>2040702</v>
      </c>
      <c r="B367" s="408" t="s">
        <v>136</v>
      </c>
      <c r="C367" s="409">
        <f>VLOOKUP(A367,'[1]2020年工作表 (填表用) (2)'!$D$7:$F$1731,3,0)</f>
        <v>0</v>
      </c>
      <c r="D367" s="409">
        <f>VLOOKUP(A367,'[1]2020年工作表 (填表用) (2)'!$D$7:$H$1732,5,0)</f>
        <v>0</v>
      </c>
      <c r="E367" s="409">
        <f>VLOOKUP(A367,'[1]2020年工作表 (填表用) (2)'!$D$9:$J$1631,7,0)</f>
        <v>0</v>
      </c>
      <c r="F367" s="409"/>
      <c r="G367" s="409"/>
      <c r="H367" s="409">
        <f>VLOOKUP(A367,'[1]2020年工作表 (填表用) (2)'!$D$7:$L$1683,9,0)</f>
        <v>0</v>
      </c>
      <c r="I367" s="417" t="str">
        <f t="shared" si="8"/>
        <v/>
      </c>
      <c r="J367" t="s">
        <v>138</v>
      </c>
    </row>
    <row r="368" ht="15" spans="1:10">
      <c r="A368" s="401">
        <v>2040703</v>
      </c>
      <c r="B368" s="408" t="s">
        <v>137</v>
      </c>
      <c r="C368" s="409">
        <f>VLOOKUP(A368,'[1]2020年工作表 (填表用) (2)'!$D$7:$F$1731,3,0)</f>
        <v>0</v>
      </c>
      <c r="D368" s="409">
        <f>VLOOKUP(A368,'[1]2020年工作表 (填表用) (2)'!$D$7:$H$1732,5,0)</f>
        <v>0</v>
      </c>
      <c r="E368" s="409">
        <f>VLOOKUP(A368,'[1]2020年工作表 (填表用) (2)'!$D$9:$J$1631,7,0)</f>
        <v>0</v>
      </c>
      <c r="F368" s="409"/>
      <c r="G368" s="409"/>
      <c r="H368" s="409">
        <f>VLOOKUP(A368,'[1]2020年工作表 (填表用) (2)'!$D$7:$L$1683,9,0)</f>
        <v>0</v>
      </c>
      <c r="I368" s="417" t="str">
        <f t="shared" si="8"/>
        <v/>
      </c>
      <c r="J368" t="s">
        <v>138</v>
      </c>
    </row>
    <row r="369" ht="15" spans="1:10">
      <c r="A369" s="401">
        <v>2040704</v>
      </c>
      <c r="B369" s="408" t="s">
        <v>358</v>
      </c>
      <c r="C369" s="409">
        <f>VLOOKUP(A369,'[1]2020年工作表 (填表用) (2)'!$D$7:$F$1731,3,0)</f>
        <v>0</v>
      </c>
      <c r="D369" s="409">
        <f>VLOOKUP(A369,'[1]2020年工作表 (填表用) (2)'!$D$7:$H$1732,5,0)</f>
        <v>0</v>
      </c>
      <c r="E369" s="409">
        <f>VLOOKUP(A369,'[1]2020年工作表 (填表用) (2)'!$D$9:$J$1631,7,0)</f>
        <v>0</v>
      </c>
      <c r="F369" s="409"/>
      <c r="G369" s="409"/>
      <c r="H369" s="409">
        <f>VLOOKUP(A369,'[1]2020年工作表 (填表用) (2)'!$D$7:$L$1683,9,0)</f>
        <v>0</v>
      </c>
      <c r="I369" s="417" t="str">
        <f t="shared" si="8"/>
        <v/>
      </c>
      <c r="J369" t="s">
        <v>138</v>
      </c>
    </row>
    <row r="370" ht="15" spans="1:10">
      <c r="A370" s="401">
        <v>2040705</v>
      </c>
      <c r="B370" s="408" t="s">
        <v>359</v>
      </c>
      <c r="C370" s="409">
        <f>VLOOKUP(A370,'[1]2020年工作表 (填表用) (2)'!$D$7:$F$1731,3,0)</f>
        <v>0</v>
      </c>
      <c r="D370" s="409">
        <f>VLOOKUP(A370,'[1]2020年工作表 (填表用) (2)'!$D$7:$H$1732,5,0)</f>
        <v>0</v>
      </c>
      <c r="E370" s="409">
        <f>VLOOKUP(A370,'[1]2020年工作表 (填表用) (2)'!$D$9:$J$1631,7,0)</f>
        <v>0</v>
      </c>
      <c r="F370" s="409"/>
      <c r="G370" s="409"/>
      <c r="H370" s="409">
        <f>VLOOKUP(A370,'[1]2020年工作表 (填表用) (2)'!$D$7:$L$1683,9,0)</f>
        <v>0</v>
      </c>
      <c r="I370" s="417" t="str">
        <f t="shared" si="8"/>
        <v/>
      </c>
      <c r="J370" t="s">
        <v>138</v>
      </c>
    </row>
    <row r="371" ht="15" spans="1:10">
      <c r="A371" s="401">
        <v>2040706</v>
      </c>
      <c r="B371" s="408" t="s">
        <v>360</v>
      </c>
      <c r="C371" s="409">
        <f>VLOOKUP(A371,'[1]2020年工作表 (填表用) (2)'!$D$7:$F$1731,3,0)</f>
        <v>0</v>
      </c>
      <c r="D371" s="409">
        <f>VLOOKUP(A371,'[1]2020年工作表 (填表用) (2)'!$D$7:$H$1732,5,0)</f>
        <v>0</v>
      </c>
      <c r="E371" s="409">
        <f>VLOOKUP(A371,'[1]2020年工作表 (填表用) (2)'!$D$9:$J$1631,7,0)</f>
        <v>0</v>
      </c>
      <c r="F371" s="409"/>
      <c r="G371" s="409"/>
      <c r="H371" s="409">
        <f>VLOOKUP(A371,'[1]2020年工作表 (填表用) (2)'!$D$7:$L$1683,9,0)</f>
        <v>0</v>
      </c>
      <c r="I371" s="417" t="str">
        <f t="shared" si="8"/>
        <v/>
      </c>
      <c r="J371" t="s">
        <v>138</v>
      </c>
    </row>
    <row r="372" ht="15" spans="1:10">
      <c r="A372" s="401">
        <v>2040707</v>
      </c>
      <c r="B372" s="408" t="s">
        <v>177</v>
      </c>
      <c r="C372" s="409">
        <f>VLOOKUP(A372,'[1]2020年工作表 (填表用) (2)'!$D$7:$F$1731,3,0)</f>
        <v>0</v>
      </c>
      <c r="D372" s="409">
        <f>VLOOKUP(A372,'[1]2020年工作表 (填表用) (2)'!$D$7:$H$1732,5,0)</f>
        <v>0</v>
      </c>
      <c r="E372" s="409">
        <f>VLOOKUP(A372,'[1]2020年工作表 (填表用) (2)'!$D$9:$J$1631,7,0)</f>
        <v>0</v>
      </c>
      <c r="F372" s="409"/>
      <c r="G372" s="409"/>
      <c r="H372" s="409">
        <f>VLOOKUP(A372,'[1]2020年工作表 (填表用) (2)'!$D$7:$L$1683,9,0)</f>
        <v>0</v>
      </c>
      <c r="I372" s="417" t="str">
        <f t="shared" si="8"/>
        <v/>
      </c>
      <c r="J372" t="s">
        <v>138</v>
      </c>
    </row>
    <row r="373" ht="15" spans="1:10">
      <c r="A373" s="401">
        <v>2040750</v>
      </c>
      <c r="B373" s="408" t="s">
        <v>145</v>
      </c>
      <c r="C373" s="409">
        <f>VLOOKUP(A373,'[1]2020年工作表 (填表用) (2)'!$D$7:$F$1731,3,0)</f>
        <v>0</v>
      </c>
      <c r="D373" s="409">
        <f>VLOOKUP(A373,'[1]2020年工作表 (填表用) (2)'!$D$7:$H$1732,5,0)</f>
        <v>0</v>
      </c>
      <c r="E373" s="409">
        <f>VLOOKUP(A373,'[1]2020年工作表 (填表用) (2)'!$D$9:$J$1631,7,0)</f>
        <v>0</v>
      </c>
      <c r="F373" s="409"/>
      <c r="G373" s="409"/>
      <c r="H373" s="409">
        <f>VLOOKUP(A373,'[1]2020年工作表 (填表用) (2)'!$D$7:$L$1683,9,0)</f>
        <v>0</v>
      </c>
      <c r="I373" s="417" t="str">
        <f t="shared" si="8"/>
        <v/>
      </c>
      <c r="J373" t="s">
        <v>138</v>
      </c>
    </row>
    <row r="374" ht="15" spans="1:10">
      <c r="A374" s="401">
        <v>2040799</v>
      </c>
      <c r="B374" s="408" t="s">
        <v>361</v>
      </c>
      <c r="C374" s="409">
        <f>VLOOKUP(A374,'[1]2020年工作表 (填表用) (2)'!$D$7:$F$1731,3,0)</f>
        <v>0</v>
      </c>
      <c r="D374" s="409">
        <f>VLOOKUP(A374,'[1]2020年工作表 (填表用) (2)'!$D$7:$H$1732,5,0)</f>
        <v>0</v>
      </c>
      <c r="E374" s="409">
        <f>VLOOKUP(A374,'[1]2020年工作表 (填表用) (2)'!$D$9:$J$1631,7,0)</f>
        <v>0</v>
      </c>
      <c r="F374" s="409"/>
      <c r="G374" s="409"/>
      <c r="H374" s="409">
        <f>VLOOKUP(A374,'[1]2020年工作表 (填表用) (2)'!$D$7:$L$1683,9,0)</f>
        <v>0</v>
      </c>
      <c r="I374" s="417" t="str">
        <f t="shared" si="8"/>
        <v/>
      </c>
      <c r="J374" t="s">
        <v>138</v>
      </c>
    </row>
    <row r="375" ht="15" spans="1:10">
      <c r="A375" s="401">
        <v>20408</v>
      </c>
      <c r="B375" s="402" t="s">
        <v>362</v>
      </c>
      <c r="C375" s="409">
        <f>VLOOKUP(A375,'[1]2020年工作表 (填表用) (2)'!$D$7:$F$1731,3,0)</f>
        <v>0</v>
      </c>
      <c r="D375" s="409">
        <f>VLOOKUP(A375,'[1]2020年工作表 (填表用) (2)'!$D$7:$H$1732,5,0)</f>
        <v>0</v>
      </c>
      <c r="E375" s="409">
        <f>VLOOKUP(A375,'[1]2020年工作表 (填表用) (2)'!$D$9:$J$1631,7,0)</f>
        <v>0</v>
      </c>
      <c r="F375" s="409"/>
      <c r="G375" s="409"/>
      <c r="H375" s="409">
        <f>VLOOKUP(A375,'[1]2020年工作表 (填表用) (2)'!$D$7:$L$1683,9,0)</f>
        <v>0</v>
      </c>
      <c r="I375" s="417" t="str">
        <f t="shared" si="8"/>
        <v/>
      </c>
      <c r="J375" t="s">
        <v>138</v>
      </c>
    </row>
    <row r="376" ht="15" spans="1:10">
      <c r="A376" s="401">
        <v>2040801</v>
      </c>
      <c r="B376" s="408" t="s">
        <v>135</v>
      </c>
      <c r="C376" s="409">
        <f>VLOOKUP(A376,'[1]2020年工作表 (填表用) (2)'!$D$7:$F$1731,3,0)</f>
        <v>0</v>
      </c>
      <c r="D376" s="409">
        <f>VLOOKUP(A376,'[1]2020年工作表 (填表用) (2)'!$D$7:$H$1732,5,0)</f>
        <v>0</v>
      </c>
      <c r="E376" s="409">
        <f>VLOOKUP(A376,'[1]2020年工作表 (填表用) (2)'!$D$9:$J$1631,7,0)</f>
        <v>0</v>
      </c>
      <c r="F376" s="409"/>
      <c r="G376" s="409"/>
      <c r="H376" s="409">
        <f>VLOOKUP(A376,'[1]2020年工作表 (填表用) (2)'!$D$7:$L$1683,9,0)</f>
        <v>0</v>
      </c>
      <c r="I376" s="417" t="str">
        <f t="shared" si="8"/>
        <v/>
      </c>
      <c r="J376" t="s">
        <v>138</v>
      </c>
    </row>
    <row r="377" ht="15" spans="1:10">
      <c r="A377" s="401">
        <v>2040802</v>
      </c>
      <c r="B377" s="408" t="s">
        <v>136</v>
      </c>
      <c r="C377" s="409">
        <f>VLOOKUP(A377,'[1]2020年工作表 (填表用) (2)'!$D$7:$F$1731,3,0)</f>
        <v>0</v>
      </c>
      <c r="D377" s="409">
        <f>VLOOKUP(A377,'[1]2020年工作表 (填表用) (2)'!$D$7:$H$1732,5,0)</f>
        <v>0</v>
      </c>
      <c r="E377" s="409">
        <f>VLOOKUP(A377,'[1]2020年工作表 (填表用) (2)'!$D$9:$J$1631,7,0)</f>
        <v>0</v>
      </c>
      <c r="F377" s="409"/>
      <c r="G377" s="409"/>
      <c r="H377" s="409">
        <f>VLOOKUP(A377,'[1]2020年工作表 (填表用) (2)'!$D$7:$L$1683,9,0)</f>
        <v>0</v>
      </c>
      <c r="I377" s="417" t="str">
        <f t="shared" si="8"/>
        <v/>
      </c>
      <c r="J377" t="s">
        <v>138</v>
      </c>
    </row>
    <row r="378" ht="15" spans="1:10">
      <c r="A378" s="401">
        <v>2040803</v>
      </c>
      <c r="B378" s="408" t="s">
        <v>137</v>
      </c>
      <c r="C378" s="409">
        <f>VLOOKUP(A378,'[1]2020年工作表 (填表用) (2)'!$D$7:$F$1731,3,0)</f>
        <v>0</v>
      </c>
      <c r="D378" s="409">
        <f>VLOOKUP(A378,'[1]2020年工作表 (填表用) (2)'!$D$7:$H$1732,5,0)</f>
        <v>0</v>
      </c>
      <c r="E378" s="409">
        <f>VLOOKUP(A378,'[1]2020年工作表 (填表用) (2)'!$D$9:$J$1631,7,0)</f>
        <v>0</v>
      </c>
      <c r="F378" s="409"/>
      <c r="G378" s="409"/>
      <c r="H378" s="409">
        <f>VLOOKUP(A378,'[1]2020年工作表 (填表用) (2)'!$D$7:$L$1683,9,0)</f>
        <v>0</v>
      </c>
      <c r="I378" s="417" t="str">
        <f t="shared" si="8"/>
        <v/>
      </c>
      <c r="J378" t="s">
        <v>138</v>
      </c>
    </row>
    <row r="379" ht="15" spans="1:10">
      <c r="A379" s="401">
        <v>2040804</v>
      </c>
      <c r="B379" s="408" t="s">
        <v>363</v>
      </c>
      <c r="C379" s="409">
        <f>VLOOKUP(A379,'[1]2020年工作表 (填表用) (2)'!$D$7:$F$1731,3,0)</f>
        <v>0</v>
      </c>
      <c r="D379" s="409">
        <f>VLOOKUP(A379,'[1]2020年工作表 (填表用) (2)'!$D$7:$H$1732,5,0)</f>
        <v>0</v>
      </c>
      <c r="E379" s="409">
        <f>VLOOKUP(A379,'[1]2020年工作表 (填表用) (2)'!$D$9:$J$1631,7,0)</f>
        <v>0</v>
      </c>
      <c r="F379" s="409"/>
      <c r="G379" s="409"/>
      <c r="H379" s="409">
        <f>VLOOKUP(A379,'[1]2020年工作表 (填表用) (2)'!$D$7:$L$1683,9,0)</f>
        <v>0</v>
      </c>
      <c r="I379" s="417" t="str">
        <f t="shared" si="8"/>
        <v/>
      </c>
      <c r="J379" t="s">
        <v>138</v>
      </c>
    </row>
    <row r="380" ht="15" spans="1:10">
      <c r="A380" s="401">
        <v>2040805</v>
      </c>
      <c r="B380" s="408" t="s">
        <v>364</v>
      </c>
      <c r="C380" s="409">
        <f>VLOOKUP(A380,'[1]2020年工作表 (填表用) (2)'!$D$7:$F$1731,3,0)</f>
        <v>0</v>
      </c>
      <c r="D380" s="409">
        <f>VLOOKUP(A380,'[1]2020年工作表 (填表用) (2)'!$D$7:$H$1732,5,0)</f>
        <v>0</v>
      </c>
      <c r="E380" s="409">
        <f>VLOOKUP(A380,'[1]2020年工作表 (填表用) (2)'!$D$9:$J$1631,7,0)</f>
        <v>0</v>
      </c>
      <c r="F380" s="409"/>
      <c r="G380" s="409"/>
      <c r="H380" s="409">
        <f>VLOOKUP(A380,'[1]2020年工作表 (填表用) (2)'!$D$7:$L$1683,9,0)</f>
        <v>0</v>
      </c>
      <c r="I380" s="417" t="str">
        <f t="shared" si="8"/>
        <v/>
      </c>
      <c r="J380" t="s">
        <v>138</v>
      </c>
    </row>
    <row r="381" ht="15" spans="1:10">
      <c r="A381" s="401">
        <v>2040806</v>
      </c>
      <c r="B381" s="408" t="s">
        <v>365</v>
      </c>
      <c r="C381" s="409">
        <f>VLOOKUP(A381,'[1]2020年工作表 (填表用) (2)'!$D$7:$F$1731,3,0)</f>
        <v>0</v>
      </c>
      <c r="D381" s="409">
        <f>VLOOKUP(A381,'[1]2020年工作表 (填表用) (2)'!$D$7:$H$1732,5,0)</f>
        <v>0</v>
      </c>
      <c r="E381" s="409">
        <f>VLOOKUP(A381,'[1]2020年工作表 (填表用) (2)'!$D$9:$J$1631,7,0)</f>
        <v>0</v>
      </c>
      <c r="F381" s="409"/>
      <c r="G381" s="409"/>
      <c r="H381" s="409">
        <f>VLOOKUP(A381,'[1]2020年工作表 (填表用) (2)'!$D$7:$L$1683,9,0)</f>
        <v>0</v>
      </c>
      <c r="I381" s="417" t="str">
        <f t="shared" si="8"/>
        <v/>
      </c>
      <c r="J381" t="s">
        <v>138</v>
      </c>
    </row>
    <row r="382" ht="15" spans="1:10">
      <c r="A382" s="401">
        <v>2040807</v>
      </c>
      <c r="B382" s="408" t="s">
        <v>177</v>
      </c>
      <c r="C382" s="409">
        <f>VLOOKUP(A382,'[1]2020年工作表 (填表用) (2)'!$D$7:$F$1731,3,0)</f>
        <v>0</v>
      </c>
      <c r="D382" s="409">
        <f>VLOOKUP(A382,'[1]2020年工作表 (填表用) (2)'!$D$7:$H$1732,5,0)</f>
        <v>0</v>
      </c>
      <c r="E382" s="409">
        <f>VLOOKUP(A382,'[1]2020年工作表 (填表用) (2)'!$D$9:$J$1631,7,0)</f>
        <v>0</v>
      </c>
      <c r="F382" s="409"/>
      <c r="G382" s="409"/>
      <c r="H382" s="409">
        <f>VLOOKUP(A382,'[1]2020年工作表 (填表用) (2)'!$D$7:$L$1683,9,0)</f>
        <v>0</v>
      </c>
      <c r="I382" s="417" t="str">
        <f t="shared" si="8"/>
        <v/>
      </c>
      <c r="J382" t="s">
        <v>138</v>
      </c>
    </row>
    <row r="383" ht="15" spans="1:10">
      <c r="A383" s="401">
        <v>2040850</v>
      </c>
      <c r="B383" s="408" t="s">
        <v>145</v>
      </c>
      <c r="C383" s="409">
        <f>VLOOKUP(A383,'[1]2020年工作表 (填表用) (2)'!$D$7:$F$1731,3,0)</f>
        <v>0</v>
      </c>
      <c r="D383" s="409">
        <f>VLOOKUP(A383,'[1]2020年工作表 (填表用) (2)'!$D$7:$H$1732,5,0)</f>
        <v>0</v>
      </c>
      <c r="E383" s="409">
        <f>VLOOKUP(A383,'[1]2020年工作表 (填表用) (2)'!$D$9:$J$1631,7,0)</f>
        <v>0</v>
      </c>
      <c r="F383" s="409"/>
      <c r="G383" s="409"/>
      <c r="H383" s="409">
        <f>VLOOKUP(A383,'[1]2020年工作表 (填表用) (2)'!$D$7:$L$1683,9,0)</f>
        <v>0</v>
      </c>
      <c r="I383" s="417" t="str">
        <f t="shared" si="8"/>
        <v/>
      </c>
      <c r="J383" t="s">
        <v>138</v>
      </c>
    </row>
    <row r="384" ht="15" spans="1:10">
      <c r="A384" s="401">
        <v>2040899</v>
      </c>
      <c r="B384" s="408" t="s">
        <v>366</v>
      </c>
      <c r="C384" s="409">
        <f>VLOOKUP(A384,'[1]2020年工作表 (填表用) (2)'!$D$7:$F$1731,3,0)</f>
        <v>0</v>
      </c>
      <c r="D384" s="409">
        <f>VLOOKUP(A384,'[1]2020年工作表 (填表用) (2)'!$D$7:$H$1732,5,0)</f>
        <v>0</v>
      </c>
      <c r="E384" s="409">
        <f>VLOOKUP(A384,'[1]2020年工作表 (填表用) (2)'!$D$9:$J$1631,7,0)</f>
        <v>0</v>
      </c>
      <c r="F384" s="409"/>
      <c r="G384" s="409"/>
      <c r="H384" s="409">
        <f>VLOOKUP(A384,'[1]2020年工作表 (填表用) (2)'!$D$7:$L$1683,9,0)</f>
        <v>0</v>
      </c>
      <c r="I384" s="417" t="str">
        <f t="shared" si="8"/>
        <v/>
      </c>
      <c r="J384" t="s">
        <v>138</v>
      </c>
    </row>
    <row r="385" ht="15" spans="1:10">
      <c r="A385" s="401">
        <v>20409</v>
      </c>
      <c r="B385" s="423" t="s">
        <v>367</v>
      </c>
      <c r="C385" s="409">
        <f>VLOOKUP(A385,'[1]2020年工作表 (填表用) (2)'!$D$7:$F$1731,3,0)</f>
        <v>0</v>
      </c>
      <c r="D385" s="409">
        <f>VLOOKUP(A385,'[1]2020年工作表 (填表用) (2)'!$D$7:$H$1732,5,0)</f>
        <v>0</v>
      </c>
      <c r="E385" s="409">
        <f>VLOOKUP(A385,'[1]2020年工作表 (填表用) (2)'!$D$9:$J$1631,7,0)</f>
        <v>0</v>
      </c>
      <c r="F385" s="409"/>
      <c r="G385" s="409"/>
      <c r="H385" s="409">
        <f>VLOOKUP(A385,'[1]2020年工作表 (填表用) (2)'!$D$7:$L$1683,9,0)</f>
        <v>0</v>
      </c>
      <c r="I385" s="417" t="str">
        <f t="shared" si="8"/>
        <v/>
      </c>
      <c r="J385" t="s">
        <v>138</v>
      </c>
    </row>
    <row r="386" ht="15" spans="1:10">
      <c r="A386" s="401">
        <v>2040901</v>
      </c>
      <c r="B386" s="408" t="s">
        <v>135</v>
      </c>
      <c r="C386" s="409">
        <f>VLOOKUP(A386,'[1]2020年工作表 (填表用) (2)'!$D$7:$F$1731,3,0)</f>
        <v>0</v>
      </c>
      <c r="D386" s="409">
        <f>VLOOKUP(A386,'[1]2020年工作表 (填表用) (2)'!$D$7:$H$1732,5,0)</f>
        <v>0</v>
      </c>
      <c r="E386" s="409">
        <f>VLOOKUP(A386,'[1]2020年工作表 (填表用) (2)'!$D$9:$J$1631,7,0)</f>
        <v>0</v>
      </c>
      <c r="F386" s="409"/>
      <c r="G386" s="409"/>
      <c r="H386" s="409">
        <f>VLOOKUP(A386,'[1]2020年工作表 (填表用) (2)'!$D$7:$L$1683,9,0)</f>
        <v>0</v>
      </c>
      <c r="I386" s="417" t="str">
        <f t="shared" si="8"/>
        <v/>
      </c>
      <c r="J386" t="s">
        <v>138</v>
      </c>
    </row>
    <row r="387" ht="15" spans="1:10">
      <c r="A387" s="401">
        <v>2040902</v>
      </c>
      <c r="B387" s="408" t="s">
        <v>136</v>
      </c>
      <c r="C387" s="409">
        <f>VLOOKUP(A387,'[1]2020年工作表 (填表用) (2)'!$D$7:$F$1731,3,0)</f>
        <v>0</v>
      </c>
      <c r="D387" s="409">
        <f>VLOOKUP(A387,'[1]2020年工作表 (填表用) (2)'!$D$7:$H$1732,5,0)</f>
        <v>0</v>
      </c>
      <c r="E387" s="409">
        <f>VLOOKUP(A387,'[1]2020年工作表 (填表用) (2)'!$D$9:$J$1631,7,0)</f>
        <v>0</v>
      </c>
      <c r="F387" s="409"/>
      <c r="G387" s="409"/>
      <c r="H387" s="409">
        <f>VLOOKUP(A387,'[1]2020年工作表 (填表用) (2)'!$D$7:$L$1683,9,0)</f>
        <v>0</v>
      </c>
      <c r="I387" s="417" t="str">
        <f t="shared" si="8"/>
        <v/>
      </c>
      <c r="J387" t="s">
        <v>138</v>
      </c>
    </row>
    <row r="388" ht="15" spans="1:10">
      <c r="A388" s="401">
        <v>2040903</v>
      </c>
      <c r="B388" s="408" t="s">
        <v>137</v>
      </c>
      <c r="C388" s="409">
        <f>VLOOKUP(A388,'[1]2020年工作表 (填表用) (2)'!$D$7:$F$1731,3,0)</f>
        <v>0</v>
      </c>
      <c r="D388" s="409">
        <f>VLOOKUP(A388,'[1]2020年工作表 (填表用) (2)'!$D$7:$H$1732,5,0)</f>
        <v>0</v>
      </c>
      <c r="E388" s="409">
        <f>VLOOKUP(A388,'[1]2020年工作表 (填表用) (2)'!$D$9:$J$1631,7,0)</f>
        <v>0</v>
      </c>
      <c r="F388" s="409"/>
      <c r="G388" s="409"/>
      <c r="H388" s="409">
        <f>VLOOKUP(A388,'[1]2020年工作表 (填表用) (2)'!$D$7:$L$1683,9,0)</f>
        <v>0</v>
      </c>
      <c r="I388" s="417" t="str">
        <f t="shared" si="8"/>
        <v/>
      </c>
      <c r="J388" t="s">
        <v>138</v>
      </c>
    </row>
    <row r="389" ht="15" spans="1:10">
      <c r="A389" s="401">
        <v>2040904</v>
      </c>
      <c r="B389" s="408" t="s">
        <v>368</v>
      </c>
      <c r="C389" s="409">
        <f>VLOOKUP(A389,'[1]2020年工作表 (填表用) (2)'!$D$7:$F$1731,3,0)</f>
        <v>0</v>
      </c>
      <c r="D389" s="409">
        <f>VLOOKUP(A389,'[1]2020年工作表 (填表用) (2)'!$D$7:$H$1732,5,0)</f>
        <v>0</v>
      </c>
      <c r="E389" s="409">
        <f>VLOOKUP(A389,'[1]2020年工作表 (填表用) (2)'!$D$9:$J$1631,7,0)</f>
        <v>0</v>
      </c>
      <c r="F389" s="409"/>
      <c r="G389" s="409"/>
      <c r="H389" s="409">
        <f>VLOOKUP(A389,'[1]2020年工作表 (填表用) (2)'!$D$7:$L$1683,9,0)</f>
        <v>0</v>
      </c>
      <c r="I389" s="417" t="str">
        <f t="shared" si="8"/>
        <v/>
      </c>
      <c r="J389" t="s">
        <v>138</v>
      </c>
    </row>
    <row r="390" ht="15" spans="1:10">
      <c r="A390" s="401">
        <v>2040905</v>
      </c>
      <c r="B390" s="408" t="s">
        <v>369</v>
      </c>
      <c r="C390" s="409">
        <f>VLOOKUP(A390,'[1]2020年工作表 (填表用) (2)'!$D$7:$F$1731,3,0)</f>
        <v>0</v>
      </c>
      <c r="D390" s="409">
        <f>VLOOKUP(A390,'[1]2020年工作表 (填表用) (2)'!$D$7:$H$1732,5,0)</f>
        <v>0</v>
      </c>
      <c r="E390" s="409">
        <f>VLOOKUP(A390,'[1]2020年工作表 (填表用) (2)'!$D$9:$J$1631,7,0)</f>
        <v>0</v>
      </c>
      <c r="F390" s="409"/>
      <c r="G390" s="409"/>
      <c r="H390" s="409">
        <f>VLOOKUP(A390,'[1]2020年工作表 (填表用) (2)'!$D$7:$L$1683,9,0)</f>
        <v>0</v>
      </c>
      <c r="I390" s="417" t="str">
        <f t="shared" ref="I390:I453" si="9">IF(ISERROR(H390/G390),"",H390/G390*100)</f>
        <v/>
      </c>
      <c r="J390" t="s">
        <v>138</v>
      </c>
    </row>
    <row r="391" ht="15" spans="1:10">
      <c r="A391" s="401">
        <v>2040950</v>
      </c>
      <c r="B391" s="408" t="s">
        <v>145</v>
      </c>
      <c r="C391" s="409">
        <f>VLOOKUP(A391,'[1]2020年工作表 (填表用) (2)'!$D$7:$F$1731,3,0)</f>
        <v>0</v>
      </c>
      <c r="D391" s="409">
        <f>VLOOKUP(A391,'[1]2020年工作表 (填表用) (2)'!$D$7:$H$1732,5,0)</f>
        <v>0</v>
      </c>
      <c r="E391" s="409">
        <f>VLOOKUP(A391,'[1]2020年工作表 (填表用) (2)'!$D$9:$J$1631,7,0)</f>
        <v>0</v>
      </c>
      <c r="F391" s="409"/>
      <c r="G391" s="409"/>
      <c r="H391" s="409">
        <f>VLOOKUP(A391,'[1]2020年工作表 (填表用) (2)'!$D$7:$L$1683,9,0)</f>
        <v>0</v>
      </c>
      <c r="I391" s="417" t="str">
        <f t="shared" si="9"/>
        <v/>
      </c>
      <c r="J391" t="s">
        <v>138</v>
      </c>
    </row>
    <row r="392" ht="15" spans="1:10">
      <c r="A392" s="401">
        <v>2040999</v>
      </c>
      <c r="B392" s="408" t="s">
        <v>370</v>
      </c>
      <c r="C392" s="409">
        <f>VLOOKUP(A392,'[1]2020年工作表 (填表用) (2)'!$D$7:$F$1731,3,0)</f>
        <v>0</v>
      </c>
      <c r="D392" s="409">
        <f>VLOOKUP(A392,'[1]2020年工作表 (填表用) (2)'!$D$7:$H$1732,5,0)</f>
        <v>0</v>
      </c>
      <c r="E392" s="409">
        <f>VLOOKUP(A392,'[1]2020年工作表 (填表用) (2)'!$D$9:$J$1631,7,0)</f>
        <v>0</v>
      </c>
      <c r="F392" s="409"/>
      <c r="G392" s="409"/>
      <c r="H392" s="409">
        <f>VLOOKUP(A392,'[1]2020年工作表 (填表用) (2)'!$D$7:$L$1683,9,0)</f>
        <v>0</v>
      </c>
      <c r="I392" s="417" t="str">
        <f t="shared" si="9"/>
        <v/>
      </c>
      <c r="J392" t="s">
        <v>138</v>
      </c>
    </row>
    <row r="393" ht="15" spans="1:10">
      <c r="A393" s="401">
        <v>20410</v>
      </c>
      <c r="B393" s="402" t="s">
        <v>371</v>
      </c>
      <c r="C393" s="409">
        <f>VLOOKUP(A393,'[1]2020年工作表 (填表用) (2)'!$D$7:$F$1731,3,0)</f>
        <v>0</v>
      </c>
      <c r="D393" s="409">
        <f>VLOOKUP(A393,'[1]2020年工作表 (填表用) (2)'!$D$7:$H$1732,5,0)</f>
        <v>0</v>
      </c>
      <c r="E393" s="409">
        <f>VLOOKUP(A393,'[1]2020年工作表 (填表用) (2)'!$D$9:$J$1631,7,0)</f>
        <v>0</v>
      </c>
      <c r="F393" s="409"/>
      <c r="G393" s="409"/>
      <c r="H393" s="409">
        <f>VLOOKUP(A393,'[1]2020年工作表 (填表用) (2)'!$D$7:$L$1683,9,0)</f>
        <v>0</v>
      </c>
      <c r="I393" s="417" t="str">
        <f t="shared" si="9"/>
        <v/>
      </c>
      <c r="J393" t="s">
        <v>138</v>
      </c>
    </row>
    <row r="394" ht="15" spans="1:10">
      <c r="A394" s="401">
        <v>2041001</v>
      </c>
      <c r="B394" s="408" t="s">
        <v>135</v>
      </c>
      <c r="C394" s="409">
        <f>VLOOKUP(A394,'[1]2020年工作表 (填表用) (2)'!$D$7:$F$1731,3,0)</f>
        <v>0</v>
      </c>
      <c r="D394" s="409">
        <f>VLOOKUP(A394,'[1]2020年工作表 (填表用) (2)'!$D$7:$H$1732,5,0)</f>
        <v>0</v>
      </c>
      <c r="E394" s="409">
        <f>VLOOKUP(A394,'[1]2020年工作表 (填表用) (2)'!$D$9:$J$1631,7,0)</f>
        <v>0</v>
      </c>
      <c r="F394" s="409"/>
      <c r="G394" s="409"/>
      <c r="H394" s="409">
        <f>VLOOKUP(A394,'[1]2020年工作表 (填表用) (2)'!$D$7:$L$1683,9,0)</f>
        <v>0</v>
      </c>
      <c r="I394" s="417" t="str">
        <f t="shared" si="9"/>
        <v/>
      </c>
      <c r="J394" t="s">
        <v>138</v>
      </c>
    </row>
    <row r="395" ht="15" spans="1:10">
      <c r="A395" s="401">
        <v>2041002</v>
      </c>
      <c r="B395" s="408" t="s">
        <v>136</v>
      </c>
      <c r="C395" s="409">
        <f>VLOOKUP(A395,'[1]2020年工作表 (填表用) (2)'!$D$7:$F$1731,3,0)</f>
        <v>0</v>
      </c>
      <c r="D395" s="409">
        <f>VLOOKUP(A395,'[1]2020年工作表 (填表用) (2)'!$D$7:$H$1732,5,0)</f>
        <v>0</v>
      </c>
      <c r="E395" s="409">
        <f>VLOOKUP(A395,'[1]2020年工作表 (填表用) (2)'!$D$9:$J$1631,7,0)</f>
        <v>0</v>
      </c>
      <c r="F395" s="409"/>
      <c r="G395" s="409"/>
      <c r="H395" s="409">
        <f>VLOOKUP(A395,'[1]2020年工作表 (填表用) (2)'!$D$7:$L$1683,9,0)</f>
        <v>0</v>
      </c>
      <c r="I395" s="417" t="str">
        <f t="shared" si="9"/>
        <v/>
      </c>
      <c r="J395" t="s">
        <v>138</v>
      </c>
    </row>
    <row r="396" ht="15" spans="1:10">
      <c r="A396" s="401">
        <v>2041006</v>
      </c>
      <c r="B396" s="408" t="s">
        <v>177</v>
      </c>
      <c r="C396" s="409">
        <f>VLOOKUP(A396,'[1]2020年工作表 (填表用) (2)'!$D$7:$F$1731,3,0)</f>
        <v>0</v>
      </c>
      <c r="D396" s="409">
        <f>VLOOKUP(A396,'[1]2020年工作表 (填表用) (2)'!$D$7:$H$1732,5,0)</f>
        <v>0</v>
      </c>
      <c r="E396" s="409">
        <f>VLOOKUP(A396,'[1]2020年工作表 (填表用) (2)'!$D$9:$J$1631,7,0)</f>
        <v>0</v>
      </c>
      <c r="F396" s="409"/>
      <c r="G396" s="409"/>
      <c r="H396" s="409">
        <f>VLOOKUP(A396,'[1]2020年工作表 (填表用) (2)'!$D$7:$L$1683,9,0)</f>
        <v>0</v>
      </c>
      <c r="I396" s="417" t="str">
        <f t="shared" si="9"/>
        <v/>
      </c>
      <c r="J396" t="s">
        <v>138</v>
      </c>
    </row>
    <row r="397" ht="15" spans="1:10">
      <c r="A397" s="401">
        <v>2041007</v>
      </c>
      <c r="B397" s="408" t="s">
        <v>372</v>
      </c>
      <c r="C397" s="409">
        <f>VLOOKUP(A397,'[1]2020年工作表 (填表用) (2)'!$D$7:$F$1731,3,0)</f>
        <v>0</v>
      </c>
      <c r="D397" s="409">
        <f>VLOOKUP(A397,'[1]2020年工作表 (填表用) (2)'!$D$7:$H$1732,5,0)</f>
        <v>0</v>
      </c>
      <c r="E397" s="409">
        <f>VLOOKUP(A397,'[1]2020年工作表 (填表用) (2)'!$D$9:$J$1631,7,0)</f>
        <v>0</v>
      </c>
      <c r="F397" s="409"/>
      <c r="G397" s="409"/>
      <c r="H397" s="409">
        <f>VLOOKUP(A397,'[1]2020年工作表 (填表用) (2)'!$D$7:$L$1683,9,0)</f>
        <v>0</v>
      </c>
      <c r="I397" s="417" t="str">
        <f t="shared" si="9"/>
        <v/>
      </c>
      <c r="J397" t="s">
        <v>138</v>
      </c>
    </row>
    <row r="398" ht="15" spans="1:10">
      <c r="A398" s="401">
        <v>2041099</v>
      </c>
      <c r="B398" s="408" t="s">
        <v>373</v>
      </c>
      <c r="C398" s="409">
        <f>VLOOKUP(A398,'[1]2020年工作表 (填表用) (2)'!$D$7:$F$1731,3,0)</f>
        <v>0</v>
      </c>
      <c r="D398" s="409">
        <f>VLOOKUP(A398,'[1]2020年工作表 (填表用) (2)'!$D$7:$H$1732,5,0)</f>
        <v>0</v>
      </c>
      <c r="E398" s="409">
        <f>VLOOKUP(A398,'[1]2020年工作表 (填表用) (2)'!$D$9:$J$1631,7,0)</f>
        <v>0</v>
      </c>
      <c r="F398" s="409"/>
      <c r="G398" s="409"/>
      <c r="H398" s="409">
        <f>VLOOKUP(A398,'[1]2020年工作表 (填表用) (2)'!$D$7:$L$1683,9,0)</f>
        <v>0</v>
      </c>
      <c r="I398" s="417" t="str">
        <f t="shared" si="9"/>
        <v/>
      </c>
      <c r="J398" t="s">
        <v>138</v>
      </c>
    </row>
    <row r="399" ht="15" spans="1:9">
      <c r="A399" s="401">
        <v>20499</v>
      </c>
      <c r="B399" s="402" t="s">
        <v>374</v>
      </c>
      <c r="C399" s="409">
        <f>VLOOKUP(A399,'[1]2020年工作表 (填表用) (2)'!$D$7:$F$1731,3,0)</f>
        <v>135</v>
      </c>
      <c r="D399" s="409">
        <f>VLOOKUP(A399,'[1]2020年工作表 (填表用) (2)'!$D$7:$H$1732,5,0)</f>
        <v>121</v>
      </c>
      <c r="E399" s="409">
        <f>VLOOKUP(A399,'[1]2020年工作表 (填表用) (2)'!$D$9:$J$1631,7,0)</f>
        <v>9</v>
      </c>
      <c r="F399" s="409"/>
      <c r="G399" s="409"/>
      <c r="H399" s="409">
        <f>VLOOKUP(A399,'[1]2020年工作表 (填表用) (2)'!$D$7:$L$1683,9,0)</f>
        <v>9</v>
      </c>
      <c r="I399" s="417" t="str">
        <f t="shared" si="9"/>
        <v/>
      </c>
    </row>
    <row r="400" ht="15" spans="1:9">
      <c r="A400" s="424">
        <v>2049999</v>
      </c>
      <c r="B400" s="408" t="s">
        <v>375</v>
      </c>
      <c r="C400" s="409">
        <f>VLOOKUP(A400,'[1]2020年工作表 (填表用) (2)'!$D$7:$F$1731,3,0)</f>
        <v>135</v>
      </c>
      <c r="D400" s="409">
        <f>VLOOKUP(A400,'[1]2020年工作表 (填表用) (2)'!$D$7:$H$1732,5,0)</f>
        <v>121</v>
      </c>
      <c r="E400" s="409">
        <f>VLOOKUP(A400,'[1]2020年工作表 (填表用) (2)'!$D$9:$J$1631,7,0)</f>
        <v>9</v>
      </c>
      <c r="F400" s="409"/>
      <c r="G400" s="409"/>
      <c r="H400" s="409">
        <f>VLOOKUP(A400,'[1]2020年工作表 (填表用) (2)'!$D$7:$L$1683,9,0)</f>
        <v>9</v>
      </c>
      <c r="I400" s="417" t="str">
        <f t="shared" si="9"/>
        <v/>
      </c>
    </row>
    <row r="401" ht="15" spans="1:14">
      <c r="A401" s="425">
        <v>205</v>
      </c>
      <c r="B401" s="421" t="s">
        <v>376</v>
      </c>
      <c r="C401" s="409">
        <f>VLOOKUP(A401,'[1]2020年工作表 (填表用) (2)'!$D$7:$F$1731,3,0)</f>
        <v>119297</v>
      </c>
      <c r="D401" s="409">
        <f>VLOOKUP(A401,'[1]2020年工作表 (填表用) (2)'!$D$7:$H$1732,5,0)</f>
        <v>119487</v>
      </c>
      <c r="E401" s="409">
        <f>VLOOKUP(A401,'[1]2020年工作表 (填表用) (2)'!$D$9:$J$1631,7,0)</f>
        <v>119486</v>
      </c>
      <c r="F401" s="409"/>
      <c r="G401" s="409"/>
      <c r="H401" s="409">
        <f>VLOOKUP(A401,'[1]2020年工作表 (填表用) (2)'!$D$7:$L$1683,9,0)</f>
        <v>123737</v>
      </c>
      <c r="I401" s="417" t="str">
        <f t="shared" si="9"/>
        <v/>
      </c>
      <c r="L401">
        <v>2326</v>
      </c>
      <c r="N401" s="418">
        <f>H401+L401</f>
        <v>126063</v>
      </c>
    </row>
    <row r="402" ht="15" spans="1:12">
      <c r="A402" s="401">
        <v>20501</v>
      </c>
      <c r="B402" s="402" t="s">
        <v>377</v>
      </c>
      <c r="C402" s="409">
        <f>VLOOKUP(A402,'[1]2020年工作表 (填表用) (2)'!$D$7:$F$1731,3,0)</f>
        <v>1996</v>
      </c>
      <c r="D402" s="409">
        <f>VLOOKUP(A402,'[1]2020年工作表 (填表用) (2)'!$D$7:$H$1732,5,0)</f>
        <v>4266</v>
      </c>
      <c r="E402" s="409">
        <f>VLOOKUP(A402,'[1]2020年工作表 (填表用) (2)'!$D$9:$J$1631,7,0)</f>
        <v>2990</v>
      </c>
      <c r="F402" s="409"/>
      <c r="G402" s="409"/>
      <c r="H402" s="409">
        <f>VLOOKUP(A402,'[1]2020年工作表 (填表用) (2)'!$D$7:$L$1683,9,0)</f>
        <v>2914</v>
      </c>
      <c r="I402" s="417" t="str">
        <f t="shared" si="9"/>
        <v/>
      </c>
      <c r="L402">
        <v>50</v>
      </c>
    </row>
    <row r="403" ht="15" spans="1:9">
      <c r="A403" s="401">
        <v>2050101</v>
      </c>
      <c r="B403" s="408" t="s">
        <v>135</v>
      </c>
      <c r="C403" s="409">
        <f>VLOOKUP(A403,'[1]2020年工作表 (填表用) (2)'!$D$7:$F$1731,3,0)</f>
        <v>357</v>
      </c>
      <c r="D403" s="409">
        <f>VLOOKUP(A403,'[1]2020年工作表 (填表用) (2)'!$D$7:$H$1732,5,0)</f>
        <v>500</v>
      </c>
      <c r="E403" s="409">
        <f>VLOOKUP(A403,'[1]2020年工作表 (填表用) (2)'!$D$9:$J$1631,7,0)</f>
        <v>425</v>
      </c>
      <c r="F403" s="409"/>
      <c r="G403" s="409"/>
      <c r="H403" s="409">
        <f>VLOOKUP(A403,'[1]2020年工作表 (填表用) (2)'!$D$7:$L$1683,9,0)</f>
        <v>414</v>
      </c>
      <c r="I403" s="417" t="str">
        <f t="shared" si="9"/>
        <v/>
      </c>
    </row>
    <row r="404" ht="15" spans="1:9">
      <c r="A404" s="401">
        <v>2050102</v>
      </c>
      <c r="B404" s="408" t="s">
        <v>136</v>
      </c>
      <c r="C404" s="409">
        <f>VLOOKUP(A404,'[1]2020年工作表 (填表用) (2)'!$D$7:$F$1731,3,0)</f>
        <v>854</v>
      </c>
      <c r="D404" s="409">
        <f>VLOOKUP(A404,'[1]2020年工作表 (填表用) (2)'!$D$7:$H$1732,5,0)</f>
        <v>2365</v>
      </c>
      <c r="E404" s="409">
        <f>VLOOKUP(A404,'[1]2020年工作表 (填表用) (2)'!$D$9:$J$1631,7,0)</f>
        <v>1005</v>
      </c>
      <c r="F404" s="409"/>
      <c r="G404" s="409"/>
      <c r="H404" s="409">
        <f>VLOOKUP(A404,'[1]2020年工作表 (填表用) (2)'!$D$7:$L$1683,9,0)</f>
        <v>1047</v>
      </c>
      <c r="I404" s="417" t="str">
        <f t="shared" si="9"/>
        <v/>
      </c>
    </row>
    <row r="405" ht="15" spans="1:10">
      <c r="A405" s="401">
        <v>2050103</v>
      </c>
      <c r="B405" s="408" t="s">
        <v>137</v>
      </c>
      <c r="C405" s="409">
        <f>VLOOKUP(A405,'[1]2020年工作表 (填表用) (2)'!$D$7:$F$1731,3,0)</f>
        <v>0</v>
      </c>
      <c r="D405" s="409">
        <f>VLOOKUP(A405,'[1]2020年工作表 (填表用) (2)'!$D$7:$H$1732,5,0)</f>
        <v>0</v>
      </c>
      <c r="E405" s="409">
        <f>VLOOKUP(A405,'[1]2020年工作表 (填表用) (2)'!$D$9:$J$1631,7,0)</f>
        <v>0</v>
      </c>
      <c r="F405" s="409"/>
      <c r="G405" s="409"/>
      <c r="H405" s="409">
        <f>VLOOKUP(A405,'[1]2020年工作表 (填表用) (2)'!$D$7:$L$1683,9,0)</f>
        <v>0</v>
      </c>
      <c r="I405" s="417" t="str">
        <f t="shared" si="9"/>
        <v/>
      </c>
      <c r="J405" t="s">
        <v>138</v>
      </c>
    </row>
    <row r="406" ht="15" spans="1:12">
      <c r="A406" s="401">
        <v>2050199</v>
      </c>
      <c r="B406" s="408" t="s">
        <v>378</v>
      </c>
      <c r="C406" s="409">
        <f>VLOOKUP(A406,'[1]2020年工作表 (填表用) (2)'!$D$7:$F$1731,3,0)</f>
        <v>785</v>
      </c>
      <c r="D406" s="409">
        <f>VLOOKUP(A406,'[1]2020年工作表 (填表用) (2)'!$D$7:$H$1732,5,0)</f>
        <v>1401</v>
      </c>
      <c r="E406" s="409">
        <f>VLOOKUP(A406,'[1]2020年工作表 (填表用) (2)'!$D$9:$J$1631,7,0)</f>
        <v>1559</v>
      </c>
      <c r="F406" s="409"/>
      <c r="G406" s="409"/>
      <c r="H406" s="409">
        <f>VLOOKUP(A406,'[1]2020年工作表 (填表用) (2)'!$D$7:$L$1683,9,0)</f>
        <v>1453</v>
      </c>
      <c r="I406" s="417" t="str">
        <f t="shared" si="9"/>
        <v/>
      </c>
      <c r="K406">
        <v>52</v>
      </c>
      <c r="L406">
        <v>50</v>
      </c>
    </row>
    <row r="407" ht="15" spans="1:12">
      <c r="A407" s="401">
        <v>20502</v>
      </c>
      <c r="B407" s="402" t="s">
        <v>379</v>
      </c>
      <c r="C407" s="409">
        <f>VLOOKUP(A407,'[1]2020年工作表 (填表用) (2)'!$D$7:$F$1731,3,0)</f>
        <v>99301</v>
      </c>
      <c r="D407" s="409">
        <f>VLOOKUP(A407,'[1]2020年工作表 (填表用) (2)'!$D$7:$H$1732,5,0)</f>
        <v>95773</v>
      </c>
      <c r="E407" s="409">
        <f>VLOOKUP(A407,'[1]2020年工作表 (填表用) (2)'!$D$9:$J$1631,7,0)</f>
        <v>102807</v>
      </c>
      <c r="F407" s="409"/>
      <c r="G407" s="409"/>
      <c r="H407" s="409">
        <f>VLOOKUP(A407,'[1]2020年工作表 (填表用) (2)'!$D$7:$L$1683,9,0)</f>
        <v>106729</v>
      </c>
      <c r="I407" s="417" t="str">
        <f t="shared" si="9"/>
        <v/>
      </c>
      <c r="L407">
        <v>2042</v>
      </c>
    </row>
    <row r="408" ht="15" spans="1:12">
      <c r="A408" s="401">
        <v>2050201</v>
      </c>
      <c r="B408" s="408" t="s">
        <v>380</v>
      </c>
      <c r="C408" s="409">
        <f>VLOOKUP(A408,'[1]2020年工作表 (填表用) (2)'!$D$7:$F$1731,3,0)</f>
        <v>8368</v>
      </c>
      <c r="D408" s="409">
        <f>VLOOKUP(A408,'[1]2020年工作表 (填表用) (2)'!$D$7:$H$1732,5,0)</f>
        <v>7569</v>
      </c>
      <c r="E408" s="409">
        <f>VLOOKUP(A408,'[1]2020年工作表 (填表用) (2)'!$D$9:$J$1631,7,0)</f>
        <v>4811</v>
      </c>
      <c r="F408" s="409"/>
      <c r="G408" s="409"/>
      <c r="H408" s="409">
        <f>VLOOKUP(A408,'[1]2020年工作表 (填表用) (2)'!$D$7:$L$1683,9,0)</f>
        <v>4837</v>
      </c>
      <c r="I408" s="417" t="str">
        <f t="shared" si="9"/>
        <v/>
      </c>
      <c r="K408">
        <v>260</v>
      </c>
      <c r="L408">
        <v>734</v>
      </c>
    </row>
    <row r="409" ht="15" spans="1:12">
      <c r="A409" s="401">
        <v>2050202</v>
      </c>
      <c r="B409" s="408" t="s">
        <v>381</v>
      </c>
      <c r="C409" s="409">
        <f>VLOOKUP(A409,'[1]2020年工作表 (填表用) (2)'!$D$7:$F$1731,3,0)</f>
        <v>42457</v>
      </c>
      <c r="D409" s="409">
        <f>VLOOKUP(A409,'[1]2020年工作表 (填表用) (2)'!$D$7:$H$1732,5,0)</f>
        <v>41068</v>
      </c>
      <c r="E409" s="409">
        <f>VLOOKUP(A409,'[1]2020年工作表 (填表用) (2)'!$D$9:$J$1631,7,0)</f>
        <v>50750</v>
      </c>
      <c r="F409" s="409"/>
      <c r="G409" s="409"/>
      <c r="H409" s="409">
        <f>VLOOKUP(A409,'[1]2020年工作表 (填表用) (2)'!$D$7:$L$1683,9,0)</f>
        <v>47453</v>
      </c>
      <c r="I409" s="417" t="str">
        <f t="shared" si="9"/>
        <v/>
      </c>
      <c r="K409">
        <f>1269+2+330</f>
        <v>1601</v>
      </c>
      <c r="L409">
        <v>381</v>
      </c>
    </row>
    <row r="410" ht="15" spans="1:12">
      <c r="A410" s="401">
        <v>2050203</v>
      </c>
      <c r="B410" s="408" t="s">
        <v>382</v>
      </c>
      <c r="C410" s="409">
        <f>VLOOKUP(A410,'[1]2020年工作表 (填表用) (2)'!$D$7:$F$1731,3,0)</f>
        <v>27837</v>
      </c>
      <c r="D410" s="409">
        <f>VLOOKUP(A410,'[1]2020年工作表 (填表用) (2)'!$D$7:$H$1732,5,0)</f>
        <v>27744</v>
      </c>
      <c r="E410" s="409">
        <f>VLOOKUP(A410,'[1]2020年工作表 (填表用) (2)'!$D$9:$J$1631,7,0)</f>
        <v>27683</v>
      </c>
      <c r="F410" s="409"/>
      <c r="G410" s="409"/>
      <c r="H410" s="409">
        <f>VLOOKUP(A410,'[1]2020年工作表 (填表用) (2)'!$D$7:$L$1683,9,0)</f>
        <v>29281</v>
      </c>
      <c r="I410" s="417" t="str">
        <f t="shared" si="9"/>
        <v/>
      </c>
      <c r="K410">
        <f>114+1</f>
        <v>115</v>
      </c>
      <c r="L410">
        <v>281</v>
      </c>
    </row>
    <row r="411" ht="15" spans="1:12">
      <c r="A411" s="401">
        <v>2050204</v>
      </c>
      <c r="B411" s="408" t="s">
        <v>383</v>
      </c>
      <c r="C411" s="409">
        <f>VLOOKUP(A411,'[1]2020年工作表 (填表用) (2)'!$D$7:$F$1731,3,0)</f>
        <v>18778</v>
      </c>
      <c r="D411" s="409">
        <f>VLOOKUP(A411,'[1]2020年工作表 (填表用) (2)'!$D$7:$H$1732,5,0)</f>
        <v>17898</v>
      </c>
      <c r="E411" s="409">
        <f>VLOOKUP(A411,'[1]2020年工作表 (填表用) (2)'!$D$9:$J$1631,7,0)</f>
        <v>19232</v>
      </c>
      <c r="F411" s="409"/>
      <c r="G411" s="409"/>
      <c r="H411" s="409">
        <f>VLOOKUP(A411,'[1]2020年工作表 (填表用) (2)'!$D$7:$L$1683,9,0)</f>
        <v>19845</v>
      </c>
      <c r="I411" s="417" t="str">
        <f t="shared" si="9"/>
        <v/>
      </c>
      <c r="K411">
        <v>171</v>
      </c>
      <c r="L411">
        <v>531</v>
      </c>
    </row>
    <row r="412" ht="15" spans="1:9">
      <c r="A412" s="401">
        <v>2050205</v>
      </c>
      <c r="B412" s="408" t="s">
        <v>384</v>
      </c>
      <c r="C412" s="409">
        <f>VLOOKUP(A412,'[1]2020年工作表 (填表用) (2)'!$D$7:$F$1731,3,0)</f>
        <v>0</v>
      </c>
      <c r="D412" s="409">
        <f>VLOOKUP(A412,'[1]2020年工作表 (填表用) (2)'!$D$7:$H$1732,5,0)</f>
        <v>0</v>
      </c>
      <c r="E412" s="409">
        <f>VLOOKUP(A412,'[1]2020年工作表 (填表用) (2)'!$D$9:$J$1631,7,0)</f>
        <v>0</v>
      </c>
      <c r="F412" s="409"/>
      <c r="G412" s="409"/>
      <c r="H412" s="409">
        <f>VLOOKUP(A412,'[1]2020年工作表 (填表用) (2)'!$D$7:$L$1683,9,0)</f>
        <v>0</v>
      </c>
      <c r="I412" s="417" t="str">
        <f t="shared" si="9"/>
        <v/>
      </c>
    </row>
    <row r="413" ht="15" spans="1:10">
      <c r="A413" s="401">
        <v>2050206</v>
      </c>
      <c r="B413" s="408" t="s">
        <v>385</v>
      </c>
      <c r="C413" s="409"/>
      <c r="D413" s="409"/>
      <c r="E413" s="409"/>
      <c r="F413" s="409"/>
      <c r="G413" s="409"/>
      <c r="H413" s="409"/>
      <c r="I413" s="417" t="str">
        <f t="shared" si="9"/>
        <v/>
      </c>
      <c r="J413" t="s">
        <v>138</v>
      </c>
    </row>
    <row r="414" ht="15" spans="1:10">
      <c r="A414" s="401">
        <v>2050207</v>
      </c>
      <c r="B414" s="408" t="s">
        <v>386</v>
      </c>
      <c r="C414" s="409"/>
      <c r="D414" s="409"/>
      <c r="E414" s="409"/>
      <c r="F414" s="409"/>
      <c r="G414" s="409"/>
      <c r="H414" s="409"/>
      <c r="I414" s="417" t="str">
        <f t="shared" si="9"/>
        <v/>
      </c>
      <c r="J414" t="s">
        <v>138</v>
      </c>
    </row>
    <row r="415" ht="15" spans="1:12">
      <c r="A415" s="401">
        <v>2050299</v>
      </c>
      <c r="B415" s="408" t="s">
        <v>387</v>
      </c>
      <c r="C415" s="409">
        <f>VLOOKUP(A415,'[1]2020年工作表 (填表用) (2)'!$D$7:$F$1731,3,0)</f>
        <v>1861</v>
      </c>
      <c r="D415" s="409">
        <f>VLOOKUP(A415,'[1]2020年工作表 (填表用) (2)'!$D$7:$H$1732,5,0)</f>
        <v>1494</v>
      </c>
      <c r="E415" s="409">
        <f>VLOOKUP(A415,'[1]2020年工作表 (填表用) (2)'!$D$9:$J$1631,7,0)</f>
        <v>330</v>
      </c>
      <c r="F415" s="409"/>
      <c r="G415" s="409"/>
      <c r="H415" s="409">
        <f>VLOOKUP(A415,'[1]2020年工作表 (填表用) (2)'!$D$7:$L$1683,9,0)</f>
        <v>5313</v>
      </c>
      <c r="I415" s="417" t="str">
        <f t="shared" si="9"/>
        <v/>
      </c>
      <c r="K415">
        <v>12</v>
      </c>
      <c r="L415">
        <v>115</v>
      </c>
    </row>
    <row r="416" ht="15" spans="1:12">
      <c r="A416" s="401">
        <v>20503</v>
      </c>
      <c r="B416" s="402" t="s">
        <v>388</v>
      </c>
      <c r="C416" s="409">
        <f>VLOOKUP(A416,'[1]2020年工作表 (填表用) (2)'!$D$7:$F$1731,3,0)</f>
        <v>3778</v>
      </c>
      <c r="D416" s="409">
        <f>VLOOKUP(A416,'[1]2020年工作表 (填表用) (2)'!$D$7:$H$1732,5,0)</f>
        <v>3616</v>
      </c>
      <c r="E416" s="409">
        <f>VLOOKUP(A416,'[1]2020年工作表 (填表用) (2)'!$D$9:$J$1631,7,0)</f>
        <v>3541</v>
      </c>
      <c r="F416" s="409"/>
      <c r="G416" s="409"/>
      <c r="H416" s="409">
        <f>VLOOKUP(A416,'[1]2020年工作表 (填表用) (2)'!$D$7:$L$1683,9,0)</f>
        <v>3411</v>
      </c>
      <c r="I416" s="417" t="str">
        <f t="shared" si="9"/>
        <v/>
      </c>
      <c r="L416">
        <v>125</v>
      </c>
    </row>
    <row r="417" ht="15" spans="1:10">
      <c r="A417" s="401">
        <v>2050301</v>
      </c>
      <c r="B417" s="408" t="s">
        <v>389</v>
      </c>
      <c r="C417" s="409">
        <f>VLOOKUP(A417,'[1]2020年工作表 (填表用) (2)'!$D$7:$F$1731,3,0)</f>
        <v>0</v>
      </c>
      <c r="D417" s="409">
        <f>VLOOKUP(A417,'[1]2020年工作表 (填表用) (2)'!$D$7:$H$1732,5,0)</f>
        <v>0</v>
      </c>
      <c r="E417" s="409">
        <f>VLOOKUP(A417,'[1]2020年工作表 (填表用) (2)'!$D$9:$J$1631,7,0)</f>
        <v>0</v>
      </c>
      <c r="F417" s="409"/>
      <c r="G417" s="409"/>
      <c r="H417" s="409">
        <f>VLOOKUP(A417,'[1]2020年工作表 (填表用) (2)'!$D$7:$L$1683,9,0)</f>
        <v>0</v>
      </c>
      <c r="I417" s="417" t="str">
        <f t="shared" si="9"/>
        <v/>
      </c>
      <c r="J417" t="s">
        <v>138</v>
      </c>
    </row>
    <row r="418" ht="15" spans="1:12">
      <c r="A418" s="401">
        <v>2050302</v>
      </c>
      <c r="B418" s="408" t="s">
        <v>390</v>
      </c>
      <c r="C418" s="409">
        <f>VLOOKUP(A418,'[1]2020年工作表 (填表用) (2)'!$D$7:$F$1731,3,0)</f>
        <v>3778</v>
      </c>
      <c r="D418" s="409">
        <f>VLOOKUP(A418,'[1]2020年工作表 (填表用) (2)'!$D$7:$H$1732,5,0)</f>
        <v>3616</v>
      </c>
      <c r="E418" s="409">
        <f>VLOOKUP(A418,'[1]2020年工作表 (填表用) (2)'!$D$9:$J$1631,7,0)</f>
        <v>3541</v>
      </c>
      <c r="F418" s="409"/>
      <c r="G418" s="409"/>
      <c r="H418" s="409">
        <f>VLOOKUP(A418,'[1]2020年工作表 (填表用) (2)'!$D$7:$L$1683,9,0)</f>
        <v>3411</v>
      </c>
      <c r="I418" s="417" t="str">
        <f t="shared" si="9"/>
        <v/>
      </c>
      <c r="K418">
        <v>634</v>
      </c>
      <c r="L418">
        <v>125</v>
      </c>
    </row>
    <row r="419" ht="15" spans="1:10">
      <c r="A419" s="401">
        <v>2050303</v>
      </c>
      <c r="B419" s="408" t="s">
        <v>391</v>
      </c>
      <c r="C419" s="409">
        <f>VLOOKUP(A419,'[1]2020年工作表 (填表用) (2)'!$D$7:$F$1731,3,0)</f>
        <v>0</v>
      </c>
      <c r="D419" s="409">
        <f>VLOOKUP(A419,'[1]2020年工作表 (填表用) (2)'!$D$7:$H$1732,5,0)</f>
        <v>0</v>
      </c>
      <c r="E419" s="409">
        <f>VLOOKUP(A419,'[1]2020年工作表 (填表用) (2)'!$D$9:$J$1631,7,0)</f>
        <v>0</v>
      </c>
      <c r="F419" s="409"/>
      <c r="G419" s="409"/>
      <c r="H419" s="409">
        <f>VLOOKUP(A419,'[1]2020年工作表 (填表用) (2)'!$D$7:$L$1683,9,0)</f>
        <v>0</v>
      </c>
      <c r="I419" s="417" t="str">
        <f t="shared" si="9"/>
        <v/>
      </c>
      <c r="J419" t="s">
        <v>138</v>
      </c>
    </row>
    <row r="420" ht="15" spans="1:10">
      <c r="A420" s="401">
        <v>2050305</v>
      </c>
      <c r="B420" s="408" t="s">
        <v>392</v>
      </c>
      <c r="C420" s="409">
        <f>VLOOKUP(A420,'[1]2020年工作表 (填表用) (2)'!$D$7:$F$1731,3,0)</f>
        <v>0</v>
      </c>
      <c r="D420" s="409">
        <f>VLOOKUP(A420,'[1]2020年工作表 (填表用) (2)'!$D$7:$H$1732,5,0)</f>
        <v>0</v>
      </c>
      <c r="E420" s="409">
        <f>VLOOKUP(A420,'[1]2020年工作表 (填表用) (2)'!$D$9:$J$1631,7,0)</f>
        <v>0</v>
      </c>
      <c r="F420" s="409"/>
      <c r="G420" s="409"/>
      <c r="H420" s="409">
        <f>VLOOKUP(A420,'[1]2020年工作表 (填表用) (2)'!$D$7:$L$1683,9,0)</f>
        <v>0</v>
      </c>
      <c r="I420" s="417" t="str">
        <f t="shared" si="9"/>
        <v/>
      </c>
      <c r="J420" t="s">
        <v>138</v>
      </c>
    </row>
    <row r="421" ht="15" spans="1:10">
      <c r="A421" s="401">
        <v>2050399</v>
      </c>
      <c r="B421" s="408" t="s">
        <v>393</v>
      </c>
      <c r="C421" s="409">
        <f>VLOOKUP(A421,'[1]2020年工作表 (填表用) (2)'!$D$7:$F$1731,3,0)</f>
        <v>0</v>
      </c>
      <c r="D421" s="409">
        <f>VLOOKUP(A421,'[1]2020年工作表 (填表用) (2)'!$D$7:$H$1732,5,0)</f>
        <v>0</v>
      </c>
      <c r="E421" s="409">
        <f>VLOOKUP(A421,'[1]2020年工作表 (填表用) (2)'!$D$9:$J$1631,7,0)</f>
        <v>0</v>
      </c>
      <c r="F421" s="409"/>
      <c r="G421" s="409"/>
      <c r="H421" s="409">
        <f>VLOOKUP(A421,'[1]2020年工作表 (填表用) (2)'!$D$7:$L$1683,9,0)</f>
        <v>0</v>
      </c>
      <c r="I421" s="417" t="str">
        <f t="shared" si="9"/>
        <v/>
      </c>
      <c r="J421" t="s">
        <v>138</v>
      </c>
    </row>
    <row r="422" ht="15" spans="1:10">
      <c r="A422" s="401">
        <v>20504</v>
      </c>
      <c r="B422" s="402" t="s">
        <v>394</v>
      </c>
      <c r="C422" s="409">
        <f>VLOOKUP(A422,'[1]2020年工作表 (填表用) (2)'!$D$7:$F$1731,3,0)</f>
        <v>0</v>
      </c>
      <c r="D422" s="409">
        <f>VLOOKUP(A422,'[1]2020年工作表 (填表用) (2)'!$D$7:$H$1732,5,0)</f>
        <v>0</v>
      </c>
      <c r="E422" s="409">
        <f>VLOOKUP(A422,'[1]2020年工作表 (填表用) (2)'!$D$9:$J$1631,7,0)</f>
        <v>0</v>
      </c>
      <c r="F422" s="409"/>
      <c r="G422" s="409"/>
      <c r="H422" s="409">
        <f>VLOOKUP(A422,'[1]2020年工作表 (填表用) (2)'!$D$7:$L$1683,9,0)</f>
        <v>0</v>
      </c>
      <c r="I422" s="417" t="str">
        <f t="shared" si="9"/>
        <v/>
      </c>
      <c r="J422" t="s">
        <v>138</v>
      </c>
    </row>
    <row r="423" ht="15" spans="1:10">
      <c r="A423" s="401">
        <v>2050401</v>
      </c>
      <c r="B423" s="408" t="s">
        <v>395</v>
      </c>
      <c r="C423" s="409">
        <f>VLOOKUP(A423,'[1]2020年工作表 (填表用) (2)'!$D$7:$F$1731,3,0)</f>
        <v>0</v>
      </c>
      <c r="D423" s="409">
        <f>VLOOKUP(A423,'[1]2020年工作表 (填表用) (2)'!$D$7:$H$1732,5,0)</f>
        <v>0</v>
      </c>
      <c r="E423" s="409">
        <f>VLOOKUP(A423,'[1]2020年工作表 (填表用) (2)'!$D$9:$J$1631,7,0)</f>
        <v>0</v>
      </c>
      <c r="F423" s="409"/>
      <c r="G423" s="409"/>
      <c r="H423" s="409">
        <f>VLOOKUP(A423,'[1]2020年工作表 (填表用) (2)'!$D$7:$L$1683,9,0)</f>
        <v>0</v>
      </c>
      <c r="I423" s="417" t="str">
        <f t="shared" si="9"/>
        <v/>
      </c>
      <c r="J423" t="s">
        <v>138</v>
      </c>
    </row>
    <row r="424" ht="15" spans="1:10">
      <c r="A424" s="401">
        <v>2050402</v>
      </c>
      <c r="B424" s="408" t="s">
        <v>396</v>
      </c>
      <c r="C424" s="409">
        <f>VLOOKUP(A424,'[1]2020年工作表 (填表用) (2)'!$D$7:$F$1731,3,0)</f>
        <v>0</v>
      </c>
      <c r="D424" s="409">
        <f>VLOOKUP(A424,'[1]2020年工作表 (填表用) (2)'!$D$7:$H$1732,5,0)</f>
        <v>0</v>
      </c>
      <c r="E424" s="409">
        <f>VLOOKUP(A424,'[1]2020年工作表 (填表用) (2)'!$D$9:$J$1631,7,0)</f>
        <v>0</v>
      </c>
      <c r="F424" s="409"/>
      <c r="G424" s="409"/>
      <c r="H424" s="409">
        <f>VLOOKUP(A424,'[1]2020年工作表 (填表用) (2)'!$D$7:$L$1683,9,0)</f>
        <v>0</v>
      </c>
      <c r="I424" s="417" t="str">
        <f t="shared" si="9"/>
        <v/>
      </c>
      <c r="J424" t="s">
        <v>138</v>
      </c>
    </row>
    <row r="425" ht="15" spans="1:10">
      <c r="A425" s="401">
        <v>2050403</v>
      </c>
      <c r="B425" s="408" t="s">
        <v>397</v>
      </c>
      <c r="C425" s="409">
        <f>VLOOKUP(A425,'[1]2020年工作表 (填表用) (2)'!$D$7:$F$1731,3,0)</f>
        <v>0</v>
      </c>
      <c r="D425" s="409">
        <f>VLOOKUP(A425,'[1]2020年工作表 (填表用) (2)'!$D$7:$H$1732,5,0)</f>
        <v>0</v>
      </c>
      <c r="E425" s="409">
        <f>VLOOKUP(A425,'[1]2020年工作表 (填表用) (2)'!$D$9:$J$1631,7,0)</f>
        <v>0</v>
      </c>
      <c r="F425" s="409"/>
      <c r="G425" s="409"/>
      <c r="H425" s="409">
        <f>VLOOKUP(A425,'[1]2020年工作表 (填表用) (2)'!$D$7:$L$1683,9,0)</f>
        <v>0</v>
      </c>
      <c r="I425" s="417" t="str">
        <f t="shared" si="9"/>
        <v/>
      </c>
      <c r="J425" t="s">
        <v>138</v>
      </c>
    </row>
    <row r="426" ht="15" spans="1:10">
      <c r="A426" s="401">
        <v>2050404</v>
      </c>
      <c r="B426" s="408" t="s">
        <v>398</v>
      </c>
      <c r="C426" s="409">
        <f>VLOOKUP(A426,'[1]2020年工作表 (填表用) (2)'!$D$7:$F$1731,3,0)</f>
        <v>0</v>
      </c>
      <c r="D426" s="409">
        <f>VLOOKUP(A426,'[1]2020年工作表 (填表用) (2)'!$D$7:$H$1732,5,0)</f>
        <v>0</v>
      </c>
      <c r="E426" s="409">
        <f>VLOOKUP(A426,'[1]2020年工作表 (填表用) (2)'!$D$9:$J$1631,7,0)</f>
        <v>0</v>
      </c>
      <c r="F426" s="409"/>
      <c r="G426" s="409"/>
      <c r="H426" s="409">
        <f>VLOOKUP(A426,'[1]2020年工作表 (填表用) (2)'!$D$7:$L$1683,9,0)</f>
        <v>0</v>
      </c>
      <c r="I426" s="417" t="str">
        <f t="shared" si="9"/>
        <v/>
      </c>
      <c r="J426" t="s">
        <v>138</v>
      </c>
    </row>
    <row r="427" ht="15" spans="1:10">
      <c r="A427" s="401">
        <v>2050499</v>
      </c>
      <c r="B427" s="408" t="s">
        <v>399</v>
      </c>
      <c r="C427" s="409">
        <f>VLOOKUP(A427,'[1]2020年工作表 (填表用) (2)'!$D$7:$F$1731,3,0)</f>
        <v>0</v>
      </c>
      <c r="D427" s="409">
        <f>VLOOKUP(A427,'[1]2020年工作表 (填表用) (2)'!$D$7:$H$1732,5,0)</f>
        <v>0</v>
      </c>
      <c r="E427" s="409">
        <f>VLOOKUP(A427,'[1]2020年工作表 (填表用) (2)'!$D$9:$J$1631,7,0)</f>
        <v>0</v>
      </c>
      <c r="F427" s="409"/>
      <c r="G427" s="409"/>
      <c r="H427" s="409">
        <f>VLOOKUP(A427,'[1]2020年工作表 (填表用) (2)'!$D$7:$L$1683,9,0)</f>
        <v>0</v>
      </c>
      <c r="I427" s="417" t="str">
        <f t="shared" si="9"/>
        <v/>
      </c>
      <c r="J427" t="s">
        <v>138</v>
      </c>
    </row>
    <row r="428" ht="15" spans="1:10">
      <c r="A428" s="401">
        <v>20505</v>
      </c>
      <c r="B428" s="402" t="s">
        <v>400</v>
      </c>
      <c r="C428" s="409">
        <f>VLOOKUP(A428,'[1]2020年工作表 (填表用) (2)'!$D$7:$F$1731,3,0)</f>
        <v>0</v>
      </c>
      <c r="D428" s="409">
        <f>VLOOKUP(A428,'[1]2020年工作表 (填表用) (2)'!$D$7:$H$1732,5,0)</f>
        <v>0</v>
      </c>
      <c r="E428" s="409">
        <f>VLOOKUP(A428,'[1]2020年工作表 (填表用) (2)'!$D$9:$J$1631,7,0)</f>
        <v>0</v>
      </c>
      <c r="F428" s="409"/>
      <c r="G428" s="409"/>
      <c r="H428" s="409">
        <f>VLOOKUP(A428,'[1]2020年工作表 (填表用) (2)'!$D$7:$L$1683,9,0)</f>
        <v>0</v>
      </c>
      <c r="I428" s="417" t="str">
        <f t="shared" si="9"/>
        <v/>
      </c>
      <c r="J428" t="s">
        <v>138</v>
      </c>
    </row>
    <row r="429" ht="15" spans="1:10">
      <c r="A429" s="401">
        <v>2050501</v>
      </c>
      <c r="B429" s="408" t="s">
        <v>401</v>
      </c>
      <c r="C429" s="409">
        <f>VLOOKUP(A429,'[1]2020年工作表 (填表用) (2)'!$D$7:$F$1731,3,0)</f>
        <v>0</v>
      </c>
      <c r="D429" s="409">
        <f>VLOOKUP(A429,'[1]2020年工作表 (填表用) (2)'!$D$7:$H$1732,5,0)</f>
        <v>0</v>
      </c>
      <c r="E429" s="409">
        <f>VLOOKUP(A429,'[1]2020年工作表 (填表用) (2)'!$D$9:$J$1631,7,0)</f>
        <v>0</v>
      </c>
      <c r="F429" s="409"/>
      <c r="G429" s="409"/>
      <c r="H429" s="409">
        <f>VLOOKUP(A429,'[1]2020年工作表 (填表用) (2)'!$D$7:$L$1683,9,0)</f>
        <v>0</v>
      </c>
      <c r="I429" s="417" t="str">
        <f t="shared" si="9"/>
        <v/>
      </c>
      <c r="J429" t="s">
        <v>138</v>
      </c>
    </row>
    <row r="430" ht="15" spans="1:10">
      <c r="A430" s="401">
        <v>2050502</v>
      </c>
      <c r="B430" s="408" t="s">
        <v>402</v>
      </c>
      <c r="C430" s="409">
        <f>VLOOKUP(A430,'[1]2020年工作表 (填表用) (2)'!$D$7:$F$1731,3,0)</f>
        <v>0</v>
      </c>
      <c r="D430" s="409">
        <f>VLOOKUP(A430,'[1]2020年工作表 (填表用) (2)'!$D$7:$H$1732,5,0)</f>
        <v>0</v>
      </c>
      <c r="E430" s="409">
        <f>VLOOKUP(A430,'[1]2020年工作表 (填表用) (2)'!$D$9:$J$1631,7,0)</f>
        <v>0</v>
      </c>
      <c r="F430" s="409"/>
      <c r="G430" s="409"/>
      <c r="H430" s="409">
        <f>VLOOKUP(A430,'[1]2020年工作表 (填表用) (2)'!$D$7:$L$1683,9,0)</f>
        <v>0</v>
      </c>
      <c r="I430" s="417" t="str">
        <f t="shared" si="9"/>
        <v/>
      </c>
      <c r="J430" t="s">
        <v>138</v>
      </c>
    </row>
    <row r="431" ht="15" spans="1:10">
      <c r="A431" s="401">
        <v>2050599</v>
      </c>
      <c r="B431" s="408" t="s">
        <v>403</v>
      </c>
      <c r="C431" s="409">
        <f>VLOOKUP(A431,'[1]2020年工作表 (填表用) (2)'!$D$7:$F$1731,3,0)</f>
        <v>0</v>
      </c>
      <c r="D431" s="409">
        <f>VLOOKUP(A431,'[1]2020年工作表 (填表用) (2)'!$D$7:$H$1732,5,0)</f>
        <v>0</v>
      </c>
      <c r="E431" s="409">
        <f>VLOOKUP(A431,'[1]2020年工作表 (填表用) (2)'!$D$9:$J$1631,7,0)</f>
        <v>0</v>
      </c>
      <c r="F431" s="409"/>
      <c r="G431" s="409"/>
      <c r="H431" s="409">
        <f>VLOOKUP(A431,'[1]2020年工作表 (填表用) (2)'!$D$7:$L$1683,9,0)</f>
        <v>0</v>
      </c>
      <c r="I431" s="417" t="str">
        <f t="shared" si="9"/>
        <v/>
      </c>
      <c r="J431" t="s">
        <v>138</v>
      </c>
    </row>
    <row r="432" ht="15" spans="1:10">
      <c r="A432" s="401">
        <v>20506</v>
      </c>
      <c r="B432" s="402" t="s">
        <v>404</v>
      </c>
      <c r="C432" s="409">
        <f>VLOOKUP(A432,'[1]2020年工作表 (填表用) (2)'!$D$7:$F$1731,3,0)</f>
        <v>0</v>
      </c>
      <c r="D432" s="409">
        <f>VLOOKUP(A432,'[1]2020年工作表 (填表用) (2)'!$D$7:$H$1732,5,0)</f>
        <v>0</v>
      </c>
      <c r="E432" s="409">
        <f>VLOOKUP(A432,'[1]2020年工作表 (填表用) (2)'!$D$9:$J$1631,7,0)</f>
        <v>0</v>
      </c>
      <c r="F432" s="409"/>
      <c r="G432" s="409"/>
      <c r="H432" s="409">
        <f>VLOOKUP(A432,'[1]2020年工作表 (填表用) (2)'!$D$7:$L$1683,9,0)</f>
        <v>0</v>
      </c>
      <c r="I432" s="417" t="str">
        <f t="shared" si="9"/>
        <v/>
      </c>
      <c r="J432" t="s">
        <v>138</v>
      </c>
    </row>
    <row r="433" ht="15" spans="1:10">
      <c r="A433" s="401">
        <v>2050601</v>
      </c>
      <c r="B433" s="408" t="s">
        <v>405</v>
      </c>
      <c r="C433" s="409">
        <f>VLOOKUP(A433,'[1]2020年工作表 (填表用) (2)'!$D$7:$F$1731,3,0)</f>
        <v>0</v>
      </c>
      <c r="D433" s="409">
        <f>VLOOKUP(A433,'[1]2020年工作表 (填表用) (2)'!$D$7:$H$1732,5,0)</f>
        <v>0</v>
      </c>
      <c r="E433" s="409">
        <f>VLOOKUP(A433,'[1]2020年工作表 (填表用) (2)'!$D$9:$J$1631,7,0)</f>
        <v>0</v>
      </c>
      <c r="F433" s="409"/>
      <c r="G433" s="409"/>
      <c r="H433" s="409">
        <f>VLOOKUP(A433,'[1]2020年工作表 (填表用) (2)'!$D$7:$L$1683,9,0)</f>
        <v>0</v>
      </c>
      <c r="I433" s="417" t="str">
        <f t="shared" si="9"/>
        <v/>
      </c>
      <c r="J433" t="s">
        <v>138</v>
      </c>
    </row>
    <row r="434" ht="15" spans="1:10">
      <c r="A434" s="401">
        <v>2050602</v>
      </c>
      <c r="B434" s="408" t="s">
        <v>406</v>
      </c>
      <c r="C434" s="409">
        <f>VLOOKUP(A434,'[1]2020年工作表 (填表用) (2)'!$D$7:$F$1731,3,0)</f>
        <v>0</v>
      </c>
      <c r="D434" s="409">
        <f>VLOOKUP(A434,'[1]2020年工作表 (填表用) (2)'!$D$7:$H$1732,5,0)</f>
        <v>0</v>
      </c>
      <c r="E434" s="409">
        <f>VLOOKUP(A434,'[1]2020年工作表 (填表用) (2)'!$D$9:$J$1631,7,0)</f>
        <v>0</v>
      </c>
      <c r="F434" s="409"/>
      <c r="G434" s="409"/>
      <c r="H434" s="409">
        <f>VLOOKUP(A434,'[1]2020年工作表 (填表用) (2)'!$D$7:$L$1683,9,0)</f>
        <v>0</v>
      </c>
      <c r="I434" s="417" t="str">
        <f t="shared" si="9"/>
        <v/>
      </c>
      <c r="J434" t="s">
        <v>138</v>
      </c>
    </row>
    <row r="435" ht="15" spans="1:10">
      <c r="A435" s="401">
        <v>2050699</v>
      </c>
      <c r="B435" s="408" t="s">
        <v>407</v>
      </c>
      <c r="C435" s="409">
        <f>VLOOKUP(A435,'[1]2020年工作表 (填表用) (2)'!$D$7:$F$1731,3,0)</f>
        <v>0</v>
      </c>
      <c r="D435" s="409">
        <f>VLOOKUP(A435,'[1]2020年工作表 (填表用) (2)'!$D$7:$H$1732,5,0)</f>
        <v>0</v>
      </c>
      <c r="E435" s="409">
        <f>VLOOKUP(A435,'[1]2020年工作表 (填表用) (2)'!$D$9:$J$1631,7,0)</f>
        <v>0</v>
      </c>
      <c r="F435" s="409"/>
      <c r="G435" s="409"/>
      <c r="H435" s="409">
        <f>VLOOKUP(A435,'[1]2020年工作表 (填表用) (2)'!$D$7:$L$1683,9,0)</f>
        <v>0</v>
      </c>
      <c r="I435" s="417" t="str">
        <f t="shared" si="9"/>
        <v/>
      </c>
      <c r="J435" t="s">
        <v>138</v>
      </c>
    </row>
    <row r="436" ht="15" spans="1:12">
      <c r="A436" s="401">
        <v>20507</v>
      </c>
      <c r="B436" s="402" t="s">
        <v>408</v>
      </c>
      <c r="C436" s="409">
        <f>VLOOKUP(A436,'[1]2020年工作表 (填表用) (2)'!$D$7:$F$1731,3,0)</f>
        <v>524</v>
      </c>
      <c r="D436" s="409">
        <f>VLOOKUP(A436,'[1]2020年工作表 (填表用) (2)'!$D$7:$H$1732,5,0)</f>
        <v>652</v>
      </c>
      <c r="E436" s="409">
        <f>VLOOKUP(A436,'[1]2020年工作表 (填表用) (2)'!$D$9:$J$1631,7,0)</f>
        <v>708</v>
      </c>
      <c r="F436" s="409"/>
      <c r="G436" s="409"/>
      <c r="H436" s="409">
        <f>VLOOKUP(A436,'[1]2020年工作表 (填表用) (2)'!$D$7:$L$1683,9,0)</f>
        <v>653</v>
      </c>
      <c r="I436" s="417" t="str">
        <f t="shared" si="9"/>
        <v/>
      </c>
      <c r="L436">
        <v>88</v>
      </c>
    </row>
    <row r="437" ht="15" spans="1:12">
      <c r="A437" s="401">
        <v>2050701</v>
      </c>
      <c r="B437" s="408" t="s">
        <v>409</v>
      </c>
      <c r="C437" s="409">
        <f>VLOOKUP(A437,'[1]2020年工作表 (填表用) (2)'!$D$7:$F$1731,3,0)</f>
        <v>524</v>
      </c>
      <c r="D437" s="409">
        <f>VLOOKUP(A437,'[1]2020年工作表 (填表用) (2)'!$D$7:$H$1732,5,0)</f>
        <v>652</v>
      </c>
      <c r="E437" s="409">
        <f>VLOOKUP(A437,'[1]2020年工作表 (填表用) (2)'!$D$9:$J$1631,7,0)</f>
        <v>708</v>
      </c>
      <c r="F437" s="409"/>
      <c r="G437" s="409"/>
      <c r="H437" s="409">
        <f>VLOOKUP(A437,'[1]2020年工作表 (填表用) (2)'!$D$7:$L$1683,9,0)</f>
        <v>653</v>
      </c>
      <c r="I437" s="417" t="str">
        <f t="shared" si="9"/>
        <v/>
      </c>
      <c r="K437">
        <v>82</v>
      </c>
      <c r="L437">
        <v>88</v>
      </c>
    </row>
    <row r="438" ht="15" spans="1:10">
      <c r="A438" s="401">
        <v>2050702</v>
      </c>
      <c r="B438" s="408" t="s">
        <v>410</v>
      </c>
      <c r="C438" s="409">
        <f>VLOOKUP(A438,'[1]2020年工作表 (填表用) (2)'!$D$7:$F$1731,3,0)</f>
        <v>0</v>
      </c>
      <c r="D438" s="409">
        <f>VLOOKUP(A438,'[1]2020年工作表 (填表用) (2)'!$D$7:$H$1732,5,0)</f>
        <v>0</v>
      </c>
      <c r="E438" s="409">
        <f>VLOOKUP(A438,'[1]2020年工作表 (填表用) (2)'!$D$9:$J$1631,7,0)</f>
        <v>0</v>
      </c>
      <c r="F438" s="409"/>
      <c r="G438" s="409"/>
      <c r="H438" s="409">
        <f>VLOOKUP(A438,'[1]2020年工作表 (填表用) (2)'!$D$7:$L$1683,9,0)</f>
        <v>0</v>
      </c>
      <c r="I438" s="417" t="str">
        <f t="shared" si="9"/>
        <v/>
      </c>
      <c r="J438" t="s">
        <v>138</v>
      </c>
    </row>
    <row r="439" ht="15" spans="1:10">
      <c r="A439" s="401">
        <v>2050799</v>
      </c>
      <c r="B439" s="408" t="s">
        <v>411</v>
      </c>
      <c r="C439" s="409">
        <f>VLOOKUP(A439,'[1]2020年工作表 (填表用) (2)'!$D$7:$F$1731,3,0)</f>
        <v>0</v>
      </c>
      <c r="D439" s="409">
        <f>VLOOKUP(A439,'[1]2020年工作表 (填表用) (2)'!$D$7:$H$1732,5,0)</f>
        <v>0</v>
      </c>
      <c r="E439" s="409">
        <f>VLOOKUP(A439,'[1]2020年工作表 (填表用) (2)'!$D$9:$J$1631,7,0)</f>
        <v>0</v>
      </c>
      <c r="F439" s="409"/>
      <c r="G439" s="409"/>
      <c r="H439" s="409">
        <f>VLOOKUP(A439,'[1]2020年工作表 (填表用) (2)'!$D$7:$L$1683,9,0)</f>
        <v>0</v>
      </c>
      <c r="I439" s="417" t="str">
        <f t="shared" si="9"/>
        <v/>
      </c>
      <c r="J439" t="s">
        <v>138</v>
      </c>
    </row>
    <row r="440" ht="15" spans="1:12">
      <c r="A440" s="401">
        <v>20508</v>
      </c>
      <c r="B440" s="402" t="s">
        <v>412</v>
      </c>
      <c r="C440" s="409">
        <f>VLOOKUP(A440,'[1]2020年工作表 (填表用) (2)'!$D$7:$F$1731,3,0)</f>
        <v>2565</v>
      </c>
      <c r="D440" s="409">
        <f>VLOOKUP(A440,'[1]2020年工作表 (填表用) (2)'!$D$7:$H$1732,5,0)</f>
        <v>2631</v>
      </c>
      <c r="E440" s="409">
        <f>VLOOKUP(A440,'[1]2020年工作表 (填表用) (2)'!$D$9:$J$1631,7,0)</f>
        <v>2426</v>
      </c>
      <c r="F440" s="409"/>
      <c r="G440" s="409"/>
      <c r="H440" s="409">
        <f>VLOOKUP(A440,'[1]2020年工作表 (填表用) (2)'!$D$7:$L$1683,9,0)</f>
        <v>2664</v>
      </c>
      <c r="I440" s="417" t="str">
        <f t="shared" si="9"/>
        <v/>
      </c>
      <c r="L440">
        <v>9</v>
      </c>
    </row>
    <row r="441" ht="15" spans="1:11">
      <c r="A441" s="401">
        <v>2050801</v>
      </c>
      <c r="B441" s="408" t="s">
        <v>413</v>
      </c>
      <c r="C441" s="409">
        <f>VLOOKUP(A441,'[1]2020年工作表 (填表用) (2)'!$D$7:$F$1731,3,0)</f>
        <v>1532</v>
      </c>
      <c r="D441" s="409">
        <f>VLOOKUP(A441,'[1]2020年工作表 (填表用) (2)'!$D$7:$H$1732,5,0)</f>
        <v>1323</v>
      </c>
      <c r="E441" s="409">
        <f>VLOOKUP(A441,'[1]2020年工作表 (填表用) (2)'!$D$9:$J$1631,7,0)</f>
        <v>1806</v>
      </c>
      <c r="F441" s="409"/>
      <c r="G441" s="409"/>
      <c r="H441" s="409">
        <f>VLOOKUP(A441,'[1]2020年工作表 (填表用) (2)'!$D$7:$L$1683,9,0)</f>
        <v>2119</v>
      </c>
      <c r="I441" s="417" t="str">
        <f t="shared" si="9"/>
        <v/>
      </c>
      <c r="K441">
        <f>5+2</f>
        <v>7</v>
      </c>
    </row>
    <row r="442" ht="15" spans="1:9">
      <c r="A442" s="401">
        <v>2050802</v>
      </c>
      <c r="B442" s="408" t="s">
        <v>414</v>
      </c>
      <c r="C442" s="409">
        <f>VLOOKUP(A442,'[1]2020年工作表 (填表用) (2)'!$D$7:$F$1731,3,0)</f>
        <v>374</v>
      </c>
      <c r="D442" s="409">
        <f>VLOOKUP(A442,'[1]2020年工作表 (填表用) (2)'!$D$7:$H$1732,5,0)</f>
        <v>451</v>
      </c>
      <c r="E442" s="409">
        <f>VLOOKUP(A442,'[1]2020年工作表 (填表用) (2)'!$D$9:$J$1631,7,0)</f>
        <v>469</v>
      </c>
      <c r="F442" s="409"/>
      <c r="G442" s="409"/>
      <c r="H442" s="409">
        <f>VLOOKUP(A442,'[1]2020年工作表 (填表用) (2)'!$D$7:$L$1683,9,0)</f>
        <v>464</v>
      </c>
      <c r="I442" s="417" t="str">
        <f t="shared" si="9"/>
        <v/>
      </c>
    </row>
    <row r="443" ht="15" spans="1:12">
      <c r="A443" s="401">
        <v>2050803</v>
      </c>
      <c r="B443" s="408" t="s">
        <v>415</v>
      </c>
      <c r="C443" s="409">
        <f>VLOOKUP(A443,'[1]2020年工作表 (填表用) (2)'!$D$7:$F$1731,3,0)</f>
        <v>659</v>
      </c>
      <c r="D443" s="409">
        <f>VLOOKUP(A443,'[1]2020年工作表 (填表用) (2)'!$D$7:$H$1732,5,0)</f>
        <v>857</v>
      </c>
      <c r="E443" s="409">
        <f>VLOOKUP(A443,'[1]2020年工作表 (填表用) (2)'!$D$9:$J$1631,7,0)</f>
        <v>146</v>
      </c>
      <c r="F443" s="409"/>
      <c r="G443" s="409"/>
      <c r="H443" s="409">
        <f>VLOOKUP(A443,'[1]2020年工作表 (填表用) (2)'!$D$7:$L$1683,9,0)</f>
        <v>81</v>
      </c>
      <c r="I443" s="417" t="str">
        <f t="shared" si="9"/>
        <v/>
      </c>
      <c r="L443">
        <v>9</v>
      </c>
    </row>
    <row r="444" ht="15" spans="1:10">
      <c r="A444" s="401">
        <v>2050804</v>
      </c>
      <c r="B444" s="408" t="s">
        <v>416</v>
      </c>
      <c r="C444" s="409">
        <f>VLOOKUP(A444,'[1]2020年工作表 (填表用) (2)'!$D$7:$F$1731,3,0)</f>
        <v>0</v>
      </c>
      <c r="D444" s="409">
        <f>VLOOKUP(A444,'[1]2020年工作表 (填表用) (2)'!$D$7:$H$1732,5,0)</f>
        <v>0</v>
      </c>
      <c r="E444" s="409">
        <f>VLOOKUP(A444,'[1]2020年工作表 (填表用) (2)'!$D$9:$J$1631,7,0)</f>
        <v>0</v>
      </c>
      <c r="F444" s="409"/>
      <c r="G444" s="409"/>
      <c r="H444" s="409">
        <f>VLOOKUP(A444,'[1]2020年工作表 (填表用) (2)'!$D$7:$L$1683,9,0)</f>
        <v>0</v>
      </c>
      <c r="I444" s="417" t="str">
        <f t="shared" si="9"/>
        <v/>
      </c>
      <c r="J444" t="s">
        <v>138</v>
      </c>
    </row>
    <row r="445" ht="15" spans="1:11">
      <c r="A445" s="401">
        <v>2050899</v>
      </c>
      <c r="B445" s="408" t="s">
        <v>417</v>
      </c>
      <c r="C445" s="409">
        <f>VLOOKUP(A445,'[1]2020年工作表 (填表用) (2)'!$D$7:$F$1731,3,0)</f>
        <v>0</v>
      </c>
      <c r="D445" s="409">
        <f>VLOOKUP(A445,'[1]2020年工作表 (填表用) (2)'!$D$7:$H$1732,5,0)</f>
        <v>0</v>
      </c>
      <c r="E445" s="409">
        <f>VLOOKUP(A445,'[1]2020年工作表 (填表用) (2)'!$D$9:$J$1631,7,0)</f>
        <v>5</v>
      </c>
      <c r="F445" s="409"/>
      <c r="G445" s="409"/>
      <c r="H445" s="409">
        <f>VLOOKUP(A445,'[1]2020年工作表 (填表用) (2)'!$D$7:$L$1683,9,0)</f>
        <v>0</v>
      </c>
      <c r="I445" s="417" t="str">
        <f t="shared" si="9"/>
        <v/>
      </c>
      <c r="K445">
        <v>5</v>
      </c>
    </row>
    <row r="446" ht="15" spans="1:12">
      <c r="A446" s="401">
        <v>20509</v>
      </c>
      <c r="B446" s="402" t="s">
        <v>418</v>
      </c>
      <c r="C446" s="409">
        <f>VLOOKUP(A446,'[1]2020年工作表 (填表用) (2)'!$D$7:$F$1731,3,0)</f>
        <v>10489</v>
      </c>
      <c r="D446" s="409">
        <f>VLOOKUP(A446,'[1]2020年工作表 (填表用) (2)'!$D$7:$H$1732,5,0)</f>
        <v>9591</v>
      </c>
      <c r="E446" s="409">
        <f>VLOOKUP(A446,'[1]2020年工作表 (填表用) (2)'!$D$9:$J$1631,7,0)</f>
        <v>6533</v>
      </c>
      <c r="F446" s="409"/>
      <c r="G446" s="409"/>
      <c r="H446" s="409">
        <f>VLOOKUP(A446,'[1]2020年工作表 (填表用) (2)'!$D$7:$L$1683,9,0)</f>
        <v>6895</v>
      </c>
      <c r="I446" s="417" t="str">
        <f t="shared" si="9"/>
        <v/>
      </c>
      <c r="L446">
        <v>12</v>
      </c>
    </row>
    <row r="447" ht="15" spans="1:9">
      <c r="A447" s="401">
        <v>2050901</v>
      </c>
      <c r="B447" s="408" t="s">
        <v>419</v>
      </c>
      <c r="C447" s="409">
        <f>VLOOKUP(A447,'[1]2020年工作表 (填表用) (2)'!$D$7:$F$1731,3,0)</f>
        <v>1562</v>
      </c>
      <c r="D447" s="409">
        <f>VLOOKUP(A447,'[1]2020年工作表 (填表用) (2)'!$D$7:$H$1732,5,0)</f>
        <v>1173</v>
      </c>
      <c r="E447" s="409">
        <f>VLOOKUP(A447,'[1]2020年工作表 (填表用) (2)'!$D$9:$J$1631,7,0)</f>
        <v>621</v>
      </c>
      <c r="F447" s="409"/>
      <c r="G447" s="409"/>
      <c r="H447" s="409">
        <f>VLOOKUP(A447,'[1]2020年工作表 (填表用) (2)'!$D$7:$L$1683,9,0)</f>
        <v>1134</v>
      </c>
      <c r="I447" s="417" t="str">
        <f t="shared" si="9"/>
        <v/>
      </c>
    </row>
    <row r="448" ht="15" spans="1:9">
      <c r="A448" s="401">
        <v>2050902</v>
      </c>
      <c r="B448" s="408" t="s">
        <v>420</v>
      </c>
      <c r="C448" s="409">
        <f>VLOOKUP(A448,'[1]2020年工作表 (填表用) (2)'!$D$7:$F$1731,3,0)</f>
        <v>73</v>
      </c>
      <c r="D448" s="409">
        <f>VLOOKUP(A448,'[1]2020年工作表 (填表用) (2)'!$D$7:$H$1732,5,0)</f>
        <v>74</v>
      </c>
      <c r="E448" s="409">
        <f>VLOOKUP(A448,'[1]2020年工作表 (填表用) (2)'!$D$9:$J$1631,7,0)</f>
        <v>12</v>
      </c>
      <c r="F448" s="409"/>
      <c r="G448" s="409"/>
      <c r="H448" s="409">
        <f>VLOOKUP(A448,'[1]2020年工作表 (填表用) (2)'!$D$7:$L$1683,9,0)</f>
        <v>13</v>
      </c>
      <c r="I448" s="417" t="str">
        <f t="shared" si="9"/>
        <v/>
      </c>
    </row>
    <row r="449" ht="15" spans="1:9">
      <c r="A449" s="401">
        <v>2050903</v>
      </c>
      <c r="B449" s="408" t="s">
        <v>421</v>
      </c>
      <c r="C449" s="409">
        <f>VLOOKUP(A449,'[1]2020年工作表 (填表用) (2)'!$D$7:$F$1731,3,0)</f>
        <v>7687</v>
      </c>
      <c r="D449" s="409">
        <f>VLOOKUP(A449,'[1]2020年工作表 (填表用) (2)'!$D$7:$H$1732,5,0)</f>
        <v>7687</v>
      </c>
      <c r="E449" s="409">
        <f>VLOOKUP(A449,'[1]2020年工作表 (填表用) (2)'!$D$9:$J$1631,7,0)</f>
        <v>5861</v>
      </c>
      <c r="F449" s="409"/>
      <c r="G449" s="409"/>
      <c r="H449" s="409">
        <f>VLOOKUP(A449,'[1]2020年工作表 (填表用) (2)'!$D$7:$L$1683,9,0)</f>
        <v>0</v>
      </c>
      <c r="I449" s="417" t="str">
        <f t="shared" si="9"/>
        <v/>
      </c>
    </row>
    <row r="450" ht="15" spans="1:10">
      <c r="A450" s="401">
        <v>2050904</v>
      </c>
      <c r="B450" s="408" t="s">
        <v>422</v>
      </c>
      <c r="C450" s="409">
        <f>VLOOKUP(A450,'[1]2020年工作表 (填表用) (2)'!$D$7:$F$1731,3,0)</f>
        <v>0</v>
      </c>
      <c r="D450" s="409">
        <f>VLOOKUP(A450,'[1]2020年工作表 (填表用) (2)'!$D$7:$H$1732,5,0)</f>
        <v>0</v>
      </c>
      <c r="E450" s="409">
        <f>VLOOKUP(A450,'[1]2020年工作表 (填表用) (2)'!$D$9:$J$1631,7,0)</f>
        <v>0</v>
      </c>
      <c r="F450" s="409"/>
      <c r="G450" s="409"/>
      <c r="H450" s="409">
        <f>VLOOKUP(A450,'[1]2020年工作表 (填表用) (2)'!$D$7:$L$1683,9,0)</f>
        <v>0</v>
      </c>
      <c r="I450" s="417" t="str">
        <f t="shared" si="9"/>
        <v/>
      </c>
      <c r="J450" t="s">
        <v>138</v>
      </c>
    </row>
    <row r="451" ht="15" spans="1:10">
      <c r="A451" s="401">
        <v>2050905</v>
      </c>
      <c r="B451" s="408" t="s">
        <v>423</v>
      </c>
      <c r="C451" s="409">
        <f>VLOOKUP(A451,'[1]2020年工作表 (填表用) (2)'!$D$7:$F$1731,3,0)</f>
        <v>0</v>
      </c>
      <c r="D451" s="409">
        <f>VLOOKUP(A451,'[1]2020年工作表 (填表用) (2)'!$D$7:$H$1732,5,0)</f>
        <v>0</v>
      </c>
      <c r="E451" s="409">
        <f>VLOOKUP(A451,'[1]2020年工作表 (填表用) (2)'!$D$9:$J$1631,7,0)</f>
        <v>0</v>
      </c>
      <c r="F451" s="409"/>
      <c r="G451" s="409"/>
      <c r="H451" s="409">
        <f>VLOOKUP(A451,'[1]2020年工作表 (填表用) (2)'!$D$7:$L$1683,9,0)</f>
        <v>0</v>
      </c>
      <c r="I451" s="417" t="str">
        <f t="shared" si="9"/>
        <v/>
      </c>
      <c r="J451" t="s">
        <v>138</v>
      </c>
    </row>
    <row r="452" ht="15" spans="1:12">
      <c r="A452" s="401">
        <v>2050999</v>
      </c>
      <c r="B452" s="408" t="s">
        <v>424</v>
      </c>
      <c r="C452" s="409">
        <f>VLOOKUP(A452,'[1]2020年工作表 (填表用) (2)'!$D$7:$F$1731,3,0)</f>
        <v>1167</v>
      </c>
      <c r="D452" s="409">
        <f>VLOOKUP(A452,'[1]2020年工作表 (填表用) (2)'!$D$7:$H$1732,5,0)</f>
        <v>657</v>
      </c>
      <c r="E452" s="409">
        <f>VLOOKUP(A452,'[1]2020年工作表 (填表用) (2)'!$D$9:$J$1631,7,0)</f>
        <v>39</v>
      </c>
      <c r="F452" s="409"/>
      <c r="G452" s="409"/>
      <c r="H452" s="409">
        <f>VLOOKUP(A452,'[1]2020年工作表 (填表用) (2)'!$D$7:$L$1683,9,0)</f>
        <v>5748</v>
      </c>
      <c r="I452" s="417" t="str">
        <f t="shared" si="9"/>
        <v/>
      </c>
      <c r="K452">
        <v>98</v>
      </c>
      <c r="L452">
        <v>12</v>
      </c>
    </row>
    <row r="453" ht="15" spans="1:9">
      <c r="A453" s="401">
        <v>20599</v>
      </c>
      <c r="B453" s="402" t="s">
        <v>425</v>
      </c>
      <c r="C453" s="409">
        <f>VLOOKUP(A453,'[1]2020年工作表 (填表用) (2)'!$D$7:$F$1731,3,0)</f>
        <v>644</v>
      </c>
      <c r="D453" s="409">
        <f>VLOOKUP(A453,'[1]2020年工作表 (填表用) (2)'!$D$7:$H$1732,5,0)</f>
        <v>2958</v>
      </c>
      <c r="E453" s="409">
        <f>VLOOKUP(A453,'[1]2020年工作表 (填表用) (2)'!$D$9:$J$1631,7,0)</f>
        <v>481</v>
      </c>
      <c r="F453" s="409"/>
      <c r="G453" s="409"/>
      <c r="H453" s="409">
        <f>VLOOKUP(A453,'[1]2020年工作表 (填表用) (2)'!$D$7:$L$1683,9,0)</f>
        <v>471</v>
      </c>
      <c r="I453" s="417" t="str">
        <f t="shared" si="9"/>
        <v/>
      </c>
    </row>
    <row r="454" ht="15" spans="1:9">
      <c r="A454" s="401">
        <v>2059999</v>
      </c>
      <c r="B454" s="408" t="s">
        <v>426</v>
      </c>
      <c r="C454" s="409">
        <f>VLOOKUP(A454,'[1]2020年工作表 (填表用) (2)'!$D$7:$F$1731,3,0)</f>
        <v>644</v>
      </c>
      <c r="D454" s="409">
        <f>VLOOKUP(A454,'[1]2020年工作表 (填表用) (2)'!$D$7:$H$1732,5,0)</f>
        <v>2958</v>
      </c>
      <c r="E454" s="409">
        <f>VLOOKUP(A454,'[1]2020年工作表 (填表用) (2)'!$D$9:$J$1631,7,0)</f>
        <v>481</v>
      </c>
      <c r="F454" s="409"/>
      <c r="G454" s="409"/>
      <c r="H454" s="409">
        <f>VLOOKUP(A454,'[1]2020年工作表 (填表用) (2)'!$D$7:$L$1683,9,0)</f>
        <v>471</v>
      </c>
      <c r="I454" s="417" t="str">
        <f t="shared" ref="I454:I517" si="10">IF(ISERROR(H454/G454),"",H454/G454*100)</f>
        <v/>
      </c>
    </row>
    <row r="455" ht="15" spans="1:14">
      <c r="A455" s="425">
        <v>206</v>
      </c>
      <c r="B455" s="421" t="s">
        <v>427</v>
      </c>
      <c r="C455" s="409">
        <f>VLOOKUP(A455,'[1]2020年工作表 (填表用) (2)'!$D$7:$F$1731,3,0)</f>
        <v>12978</v>
      </c>
      <c r="D455" s="409">
        <f>VLOOKUP(A455,'[1]2020年工作表 (填表用) (2)'!$D$7:$H$1732,5,0)</f>
        <v>13575</v>
      </c>
      <c r="E455" s="409">
        <f>VLOOKUP(A455,'[1]2020年工作表 (填表用) (2)'!$D$9:$J$1631,7,0)</f>
        <v>13643</v>
      </c>
      <c r="F455" s="409"/>
      <c r="G455" s="409"/>
      <c r="H455" s="409">
        <f>VLOOKUP(A455,'[1]2020年工作表 (填表用) (2)'!$D$7:$L$1683,9,0)</f>
        <v>13461</v>
      </c>
      <c r="I455" s="417" t="str">
        <f t="shared" si="10"/>
        <v/>
      </c>
      <c r="L455">
        <v>180</v>
      </c>
      <c r="N455" s="418">
        <f>H455+L455</f>
        <v>13641</v>
      </c>
    </row>
    <row r="456" ht="15" spans="1:9">
      <c r="A456" s="401">
        <v>20601</v>
      </c>
      <c r="B456" s="402" t="s">
        <v>428</v>
      </c>
      <c r="C456" s="409">
        <f>VLOOKUP(A456,'[1]2020年工作表 (填表用) (2)'!$D$7:$F$1731,3,0)</f>
        <v>666</v>
      </c>
      <c r="D456" s="409">
        <f>VLOOKUP(A456,'[1]2020年工作表 (填表用) (2)'!$D$7:$H$1732,5,0)</f>
        <v>255</v>
      </c>
      <c r="E456" s="409">
        <f>VLOOKUP(A456,'[1]2020年工作表 (填表用) (2)'!$D$9:$J$1631,7,0)</f>
        <v>1569</v>
      </c>
      <c r="F456" s="409"/>
      <c r="G456" s="409"/>
      <c r="H456" s="409">
        <f>VLOOKUP(A456,'[1]2020年工作表 (填表用) (2)'!$D$7:$L$1683,9,0)</f>
        <v>1340</v>
      </c>
      <c r="I456" s="417" t="str">
        <f t="shared" si="10"/>
        <v/>
      </c>
    </row>
    <row r="457" ht="15" spans="1:9">
      <c r="A457" s="401">
        <v>2060101</v>
      </c>
      <c r="B457" s="408" t="s">
        <v>135</v>
      </c>
      <c r="C457" s="409">
        <f>VLOOKUP(A457,'[1]2020年工作表 (填表用) (2)'!$D$7:$F$1731,3,0)</f>
        <v>163</v>
      </c>
      <c r="D457" s="409">
        <f>VLOOKUP(A457,'[1]2020年工作表 (填表用) (2)'!$D$7:$H$1732,5,0)</f>
        <v>193</v>
      </c>
      <c r="E457" s="409">
        <f>VLOOKUP(A457,'[1]2020年工作表 (填表用) (2)'!$D$9:$J$1631,7,0)</f>
        <v>224</v>
      </c>
      <c r="F457" s="409"/>
      <c r="G457" s="409"/>
      <c r="H457" s="409">
        <f>VLOOKUP(A457,'[1]2020年工作表 (填表用) (2)'!$D$7:$L$1683,9,0)</f>
        <v>233</v>
      </c>
      <c r="I457" s="417" t="str">
        <f t="shared" si="10"/>
        <v/>
      </c>
    </row>
    <row r="458" ht="15" spans="1:9">
      <c r="A458" s="401">
        <v>2060102</v>
      </c>
      <c r="B458" s="408" t="s">
        <v>136</v>
      </c>
      <c r="C458" s="409">
        <f>VLOOKUP(A458,'[1]2020年工作表 (填表用) (2)'!$D$7:$F$1731,3,0)</f>
        <v>10</v>
      </c>
      <c r="D458" s="409">
        <f>VLOOKUP(A458,'[1]2020年工作表 (填表用) (2)'!$D$7:$H$1732,5,0)</f>
        <v>15</v>
      </c>
      <c r="E458" s="409">
        <f>VLOOKUP(A458,'[1]2020年工作表 (填表用) (2)'!$D$9:$J$1631,7,0)</f>
        <v>15</v>
      </c>
      <c r="F458" s="409"/>
      <c r="G458" s="409"/>
      <c r="H458" s="409">
        <f>VLOOKUP(A458,'[1]2020年工作表 (填表用) (2)'!$D$7:$L$1683,9,0)</f>
        <v>11</v>
      </c>
      <c r="I458" s="417" t="str">
        <f t="shared" si="10"/>
        <v/>
      </c>
    </row>
    <row r="459" ht="15" spans="1:9">
      <c r="A459" s="401">
        <v>2060103</v>
      </c>
      <c r="B459" s="408" t="s">
        <v>137</v>
      </c>
      <c r="C459" s="409">
        <f>VLOOKUP(A459,'[1]2020年工作表 (填表用) (2)'!$D$7:$F$1731,3,0)</f>
        <v>76</v>
      </c>
      <c r="D459" s="409">
        <f>VLOOKUP(A459,'[1]2020年工作表 (填表用) (2)'!$D$7:$H$1732,5,0)</f>
        <v>47</v>
      </c>
      <c r="E459" s="409">
        <f>VLOOKUP(A459,'[1]2020年工作表 (填表用) (2)'!$D$9:$J$1631,7,0)</f>
        <v>92</v>
      </c>
      <c r="F459" s="409"/>
      <c r="G459" s="409"/>
      <c r="H459" s="409">
        <f>VLOOKUP(A459,'[1]2020年工作表 (填表用) (2)'!$D$7:$L$1683,9,0)</f>
        <v>95</v>
      </c>
      <c r="I459" s="417" t="str">
        <f t="shared" si="10"/>
        <v/>
      </c>
    </row>
    <row r="460" ht="15" spans="1:9">
      <c r="A460" s="401">
        <v>2060199</v>
      </c>
      <c r="B460" s="408" t="s">
        <v>429</v>
      </c>
      <c r="C460" s="409">
        <f>VLOOKUP(A460,'[1]2020年工作表 (填表用) (2)'!$D$7:$F$1731,3,0)</f>
        <v>417</v>
      </c>
      <c r="D460" s="409">
        <f>VLOOKUP(A460,'[1]2020年工作表 (填表用) (2)'!$D$7:$H$1732,5,0)</f>
        <v>0</v>
      </c>
      <c r="E460" s="409">
        <f>VLOOKUP(A460,'[1]2020年工作表 (填表用) (2)'!$D$9:$J$1631,7,0)</f>
        <v>1238</v>
      </c>
      <c r="F460" s="409"/>
      <c r="G460" s="409"/>
      <c r="H460" s="409">
        <f>VLOOKUP(A460,'[1]2020年工作表 (填表用) (2)'!$D$7:$L$1683,9,0)</f>
        <v>1001</v>
      </c>
      <c r="I460" s="417" t="str">
        <f t="shared" si="10"/>
        <v/>
      </c>
    </row>
    <row r="461" ht="15" spans="1:10">
      <c r="A461" s="401">
        <v>20602</v>
      </c>
      <c r="B461" s="402" t="s">
        <v>430</v>
      </c>
      <c r="C461" s="409">
        <f>VLOOKUP(A461,'[1]2020年工作表 (填表用) (2)'!$D$7:$F$1731,3,0)</f>
        <v>0</v>
      </c>
      <c r="D461" s="409">
        <f>VLOOKUP(A461,'[1]2020年工作表 (填表用) (2)'!$D$7:$H$1732,5,0)</f>
        <v>0</v>
      </c>
      <c r="E461" s="409">
        <f>VLOOKUP(A461,'[1]2020年工作表 (填表用) (2)'!$D$9:$J$1631,7,0)</f>
        <v>0</v>
      </c>
      <c r="F461" s="409"/>
      <c r="G461" s="409"/>
      <c r="H461" s="409">
        <f>VLOOKUP(A461,'[1]2020年工作表 (填表用) (2)'!$D$7:$L$1683,9,0)</f>
        <v>0</v>
      </c>
      <c r="I461" s="417" t="str">
        <f t="shared" si="10"/>
        <v/>
      </c>
      <c r="J461" t="s">
        <v>138</v>
      </c>
    </row>
    <row r="462" ht="15" spans="1:10">
      <c r="A462" s="401">
        <v>2060201</v>
      </c>
      <c r="B462" s="408" t="s">
        <v>431</v>
      </c>
      <c r="C462" s="409">
        <f>VLOOKUP(A462,'[1]2020年工作表 (填表用) (2)'!$D$7:$F$1731,3,0)</f>
        <v>0</v>
      </c>
      <c r="D462" s="409">
        <f>VLOOKUP(A462,'[1]2020年工作表 (填表用) (2)'!$D$7:$H$1732,5,0)</f>
        <v>0</v>
      </c>
      <c r="E462" s="409">
        <f>VLOOKUP(A462,'[1]2020年工作表 (填表用) (2)'!$D$9:$J$1631,7,0)</f>
        <v>0</v>
      </c>
      <c r="F462" s="409"/>
      <c r="G462" s="409"/>
      <c r="H462" s="409">
        <f>VLOOKUP(A462,'[1]2020年工作表 (填表用) (2)'!$D$7:$L$1683,9,0)</f>
        <v>0</v>
      </c>
      <c r="I462" s="417" t="str">
        <f t="shared" si="10"/>
        <v/>
      </c>
      <c r="J462" t="s">
        <v>138</v>
      </c>
    </row>
    <row r="463" ht="15" spans="1:10">
      <c r="A463" s="401">
        <v>2060203</v>
      </c>
      <c r="B463" s="408" t="s">
        <v>432</v>
      </c>
      <c r="C463" s="409">
        <f>VLOOKUP(A463,'[1]2020年工作表 (填表用) (2)'!$D$7:$F$1731,3,0)</f>
        <v>0</v>
      </c>
      <c r="D463" s="409">
        <f>VLOOKUP(A463,'[1]2020年工作表 (填表用) (2)'!$D$7:$H$1732,5,0)</f>
        <v>0</v>
      </c>
      <c r="E463" s="409">
        <f>VLOOKUP(A463,'[1]2020年工作表 (填表用) (2)'!$D$9:$J$1631,7,0)</f>
        <v>0</v>
      </c>
      <c r="F463" s="409"/>
      <c r="G463" s="409"/>
      <c r="H463" s="409">
        <f>VLOOKUP(A463,'[1]2020年工作表 (填表用) (2)'!$D$7:$L$1683,9,0)</f>
        <v>0</v>
      </c>
      <c r="I463" s="417" t="str">
        <f t="shared" si="10"/>
        <v/>
      </c>
      <c r="J463" t="s">
        <v>138</v>
      </c>
    </row>
    <row r="464" ht="15" spans="1:10">
      <c r="A464" s="401">
        <v>2060204</v>
      </c>
      <c r="B464" s="408" t="s">
        <v>433</v>
      </c>
      <c r="C464" s="409">
        <f>VLOOKUP(A464,'[1]2020年工作表 (填表用) (2)'!$D$7:$F$1731,3,0)</f>
        <v>0</v>
      </c>
      <c r="D464" s="409">
        <f>VLOOKUP(A464,'[1]2020年工作表 (填表用) (2)'!$D$7:$H$1732,5,0)</f>
        <v>0</v>
      </c>
      <c r="E464" s="409">
        <f>VLOOKUP(A464,'[1]2020年工作表 (填表用) (2)'!$D$9:$J$1631,7,0)</f>
        <v>0</v>
      </c>
      <c r="F464" s="409"/>
      <c r="G464" s="409"/>
      <c r="H464" s="409">
        <f>VLOOKUP(A464,'[1]2020年工作表 (填表用) (2)'!$D$7:$L$1683,9,0)</f>
        <v>0</v>
      </c>
      <c r="I464" s="417" t="str">
        <f t="shared" si="10"/>
        <v/>
      </c>
      <c r="J464" t="s">
        <v>138</v>
      </c>
    </row>
    <row r="465" ht="15" spans="1:10">
      <c r="A465" s="401">
        <v>2060205</v>
      </c>
      <c r="B465" s="408" t="s">
        <v>434</v>
      </c>
      <c r="C465" s="409">
        <f>VLOOKUP(A465,'[1]2020年工作表 (填表用) (2)'!$D$7:$F$1731,3,0)</f>
        <v>0</v>
      </c>
      <c r="D465" s="409">
        <f>VLOOKUP(A465,'[1]2020年工作表 (填表用) (2)'!$D$7:$H$1732,5,0)</f>
        <v>0</v>
      </c>
      <c r="E465" s="409">
        <f>VLOOKUP(A465,'[1]2020年工作表 (填表用) (2)'!$D$9:$J$1631,7,0)</f>
        <v>0</v>
      </c>
      <c r="F465" s="409"/>
      <c r="G465" s="409"/>
      <c r="H465" s="409">
        <f>VLOOKUP(A465,'[1]2020年工作表 (填表用) (2)'!$D$7:$L$1683,9,0)</f>
        <v>0</v>
      </c>
      <c r="I465" s="417" t="str">
        <f t="shared" si="10"/>
        <v/>
      </c>
      <c r="J465" t="s">
        <v>138</v>
      </c>
    </row>
    <row r="466" ht="15" spans="1:10">
      <c r="A466" s="401">
        <v>2060206</v>
      </c>
      <c r="B466" s="408" t="s">
        <v>435</v>
      </c>
      <c r="C466" s="409">
        <f>VLOOKUP(A466,'[1]2020年工作表 (填表用) (2)'!$D$7:$F$1731,3,0)</f>
        <v>0</v>
      </c>
      <c r="D466" s="409">
        <f>VLOOKUP(A466,'[1]2020年工作表 (填表用) (2)'!$D$7:$H$1732,5,0)</f>
        <v>0</v>
      </c>
      <c r="E466" s="409">
        <f>VLOOKUP(A466,'[1]2020年工作表 (填表用) (2)'!$D$9:$J$1631,7,0)</f>
        <v>0</v>
      </c>
      <c r="F466" s="409"/>
      <c r="G466" s="409"/>
      <c r="H466" s="409">
        <f>VLOOKUP(A466,'[1]2020年工作表 (填表用) (2)'!$D$7:$L$1683,9,0)</f>
        <v>0</v>
      </c>
      <c r="I466" s="417" t="str">
        <f t="shared" si="10"/>
        <v/>
      </c>
      <c r="J466" t="s">
        <v>138</v>
      </c>
    </row>
    <row r="467" ht="15" spans="1:10">
      <c r="A467" s="401">
        <v>2060207</v>
      </c>
      <c r="B467" s="408" t="s">
        <v>436</v>
      </c>
      <c r="C467" s="409">
        <f>VLOOKUP(A467,'[1]2020年工作表 (填表用) (2)'!$D$7:$F$1731,3,0)</f>
        <v>0</v>
      </c>
      <c r="D467" s="409">
        <f>VLOOKUP(A467,'[1]2020年工作表 (填表用) (2)'!$D$7:$H$1732,5,0)</f>
        <v>0</v>
      </c>
      <c r="E467" s="409">
        <f>VLOOKUP(A467,'[1]2020年工作表 (填表用) (2)'!$D$9:$J$1631,7,0)</f>
        <v>0</v>
      </c>
      <c r="F467" s="409"/>
      <c r="G467" s="409"/>
      <c r="H467" s="409">
        <f>VLOOKUP(A467,'[1]2020年工作表 (填表用) (2)'!$D$7:$L$1683,9,0)</f>
        <v>0</v>
      </c>
      <c r="I467" s="417" t="str">
        <f t="shared" si="10"/>
        <v/>
      </c>
      <c r="J467" t="s">
        <v>138</v>
      </c>
    </row>
    <row r="468" ht="15" spans="1:10">
      <c r="A468" s="401">
        <v>2060299</v>
      </c>
      <c r="B468" s="408" t="s">
        <v>437</v>
      </c>
      <c r="C468" s="409">
        <f>VLOOKUP(A468,'[1]2020年工作表 (填表用) (2)'!$D$7:$F$1731,3,0)</f>
        <v>0</v>
      </c>
      <c r="D468" s="409">
        <f>VLOOKUP(A468,'[1]2020年工作表 (填表用) (2)'!$D$7:$H$1732,5,0)</f>
        <v>0</v>
      </c>
      <c r="E468" s="409">
        <f>VLOOKUP(A468,'[1]2020年工作表 (填表用) (2)'!$D$9:$J$1631,7,0)</f>
        <v>0</v>
      </c>
      <c r="F468" s="409"/>
      <c r="G468" s="409"/>
      <c r="H468" s="409">
        <f>VLOOKUP(A468,'[1]2020年工作表 (填表用) (2)'!$D$7:$L$1683,9,0)</f>
        <v>0</v>
      </c>
      <c r="I468" s="417" t="str">
        <f t="shared" si="10"/>
        <v/>
      </c>
      <c r="J468" t="s">
        <v>138</v>
      </c>
    </row>
    <row r="469" ht="15" spans="1:9">
      <c r="A469" s="401">
        <v>20603</v>
      </c>
      <c r="B469" s="402" t="s">
        <v>438</v>
      </c>
      <c r="C469" s="409">
        <f>VLOOKUP(A469,'[1]2020年工作表 (填表用) (2)'!$D$7:$F$1731,3,0)</f>
        <v>1000</v>
      </c>
      <c r="D469" s="409">
        <f>VLOOKUP(A469,'[1]2020年工作表 (填表用) (2)'!$D$7:$H$1732,5,0)</f>
        <v>0</v>
      </c>
      <c r="E469" s="409">
        <f>VLOOKUP(A469,'[1]2020年工作表 (填表用) (2)'!$D$9:$J$1631,7,0)</f>
        <v>0</v>
      </c>
      <c r="F469" s="409"/>
      <c r="G469" s="409"/>
      <c r="H469" s="409">
        <f>VLOOKUP(A469,'[1]2020年工作表 (填表用) (2)'!$D$7:$L$1683,9,0)</f>
        <v>0</v>
      </c>
      <c r="I469" s="417" t="str">
        <f t="shared" si="10"/>
        <v/>
      </c>
    </row>
    <row r="470" ht="15" spans="1:10">
      <c r="A470" s="401">
        <v>2060301</v>
      </c>
      <c r="B470" s="408" t="s">
        <v>431</v>
      </c>
      <c r="C470" s="409">
        <f>VLOOKUP(A470,'[1]2020年工作表 (填表用) (2)'!$D$7:$F$1731,3,0)</f>
        <v>0</v>
      </c>
      <c r="D470" s="409">
        <f>VLOOKUP(A470,'[1]2020年工作表 (填表用) (2)'!$D$7:$H$1732,5,0)</f>
        <v>0</v>
      </c>
      <c r="E470" s="409">
        <f>VLOOKUP(A470,'[1]2020年工作表 (填表用) (2)'!$D$9:$J$1631,7,0)</f>
        <v>0</v>
      </c>
      <c r="F470" s="409"/>
      <c r="G470" s="409"/>
      <c r="H470" s="409">
        <f>VLOOKUP(A470,'[1]2020年工作表 (填表用) (2)'!$D$7:$L$1683,9,0)</f>
        <v>0</v>
      </c>
      <c r="I470" s="417" t="str">
        <f t="shared" si="10"/>
        <v/>
      </c>
      <c r="J470" t="s">
        <v>138</v>
      </c>
    </row>
    <row r="471" ht="15" spans="1:10">
      <c r="A471" s="401">
        <v>2060302</v>
      </c>
      <c r="B471" s="408" t="s">
        <v>439</v>
      </c>
      <c r="C471" s="409">
        <f>VLOOKUP(A471,'[1]2020年工作表 (填表用) (2)'!$D$7:$F$1731,3,0)</f>
        <v>0</v>
      </c>
      <c r="D471" s="409">
        <f>VLOOKUP(A471,'[1]2020年工作表 (填表用) (2)'!$D$7:$H$1732,5,0)</f>
        <v>0</v>
      </c>
      <c r="E471" s="409">
        <f>VLOOKUP(A471,'[1]2020年工作表 (填表用) (2)'!$D$9:$J$1631,7,0)</f>
        <v>0</v>
      </c>
      <c r="F471" s="409"/>
      <c r="G471" s="409"/>
      <c r="H471" s="409">
        <f>VLOOKUP(A471,'[1]2020年工作表 (填表用) (2)'!$D$7:$L$1683,9,0)</f>
        <v>0</v>
      </c>
      <c r="I471" s="417" t="str">
        <f t="shared" si="10"/>
        <v/>
      </c>
      <c r="J471" t="s">
        <v>138</v>
      </c>
    </row>
    <row r="472" ht="15" spans="1:10">
      <c r="A472" s="401">
        <v>2060303</v>
      </c>
      <c r="B472" s="426" t="s">
        <v>440</v>
      </c>
      <c r="C472" s="409">
        <f>VLOOKUP(A472,'[1]2020年工作表 (填表用) (2)'!$D$7:$F$1731,3,0)</f>
        <v>0</v>
      </c>
      <c r="D472" s="409">
        <f>VLOOKUP(A472,'[1]2020年工作表 (填表用) (2)'!$D$7:$H$1732,5,0)</f>
        <v>0</v>
      </c>
      <c r="E472" s="409">
        <f>VLOOKUP(A472,'[1]2020年工作表 (填表用) (2)'!$D$9:$J$1631,7,0)</f>
        <v>0</v>
      </c>
      <c r="F472" s="409"/>
      <c r="G472" s="409"/>
      <c r="H472" s="409">
        <f>VLOOKUP(A472,'[1]2020年工作表 (填表用) (2)'!$D$7:$L$1683,9,0)</f>
        <v>0</v>
      </c>
      <c r="I472" s="417" t="str">
        <f t="shared" si="10"/>
        <v/>
      </c>
      <c r="J472" t="s">
        <v>138</v>
      </c>
    </row>
    <row r="473" ht="15" spans="1:10">
      <c r="A473" s="401">
        <v>2060304</v>
      </c>
      <c r="B473" s="408" t="s">
        <v>441</v>
      </c>
      <c r="C473" s="409">
        <f>VLOOKUP(A473,'[1]2020年工作表 (填表用) (2)'!$D$7:$F$1731,3,0)</f>
        <v>0</v>
      </c>
      <c r="D473" s="409">
        <f>VLOOKUP(A473,'[1]2020年工作表 (填表用) (2)'!$D$7:$H$1732,5,0)</f>
        <v>0</v>
      </c>
      <c r="E473" s="409">
        <f>VLOOKUP(A473,'[1]2020年工作表 (填表用) (2)'!$D$9:$J$1631,7,0)</f>
        <v>0</v>
      </c>
      <c r="F473" s="409"/>
      <c r="G473" s="409"/>
      <c r="H473" s="409">
        <f>VLOOKUP(A473,'[1]2020年工作表 (填表用) (2)'!$D$7:$L$1683,9,0)</f>
        <v>0</v>
      </c>
      <c r="I473" s="417" t="str">
        <f t="shared" si="10"/>
        <v/>
      </c>
      <c r="J473" t="s">
        <v>138</v>
      </c>
    </row>
    <row r="474" ht="15" spans="1:9">
      <c r="A474" s="401">
        <v>2060399</v>
      </c>
      <c r="B474" s="408" t="s">
        <v>442</v>
      </c>
      <c r="C474" s="409">
        <f>VLOOKUP(A474,'[1]2020年工作表 (填表用) (2)'!$D$7:$F$1731,3,0)</f>
        <v>1000</v>
      </c>
      <c r="D474" s="409">
        <f>VLOOKUP(A474,'[1]2020年工作表 (填表用) (2)'!$D$7:$H$1732,5,0)</f>
        <v>0</v>
      </c>
      <c r="E474" s="409">
        <f>VLOOKUP(A474,'[1]2020年工作表 (填表用) (2)'!$D$9:$J$1631,7,0)</f>
        <v>0</v>
      </c>
      <c r="F474" s="409"/>
      <c r="G474" s="409"/>
      <c r="H474" s="409">
        <f>VLOOKUP(A474,'[1]2020年工作表 (填表用) (2)'!$D$7:$L$1683,9,0)</f>
        <v>0</v>
      </c>
      <c r="I474" s="417" t="str">
        <f t="shared" si="10"/>
        <v/>
      </c>
    </row>
    <row r="475" ht="15" spans="1:12">
      <c r="A475" s="401">
        <v>20604</v>
      </c>
      <c r="B475" s="402" t="s">
        <v>443</v>
      </c>
      <c r="C475" s="409">
        <f>VLOOKUP(A475,'[1]2020年工作表 (填表用) (2)'!$D$7:$F$1731,3,0)</f>
        <v>10791</v>
      </c>
      <c r="D475" s="409">
        <f>VLOOKUP(A475,'[1]2020年工作表 (填表用) (2)'!$D$7:$H$1732,5,0)</f>
        <v>10711</v>
      </c>
      <c r="E475" s="409">
        <f>VLOOKUP(A475,'[1]2020年工作表 (填表用) (2)'!$D$9:$J$1631,7,0)</f>
        <v>9054</v>
      </c>
      <c r="F475" s="409"/>
      <c r="G475" s="409"/>
      <c r="H475" s="409">
        <f>VLOOKUP(A475,'[1]2020年工作表 (填表用) (2)'!$D$7:$L$1683,9,0)</f>
        <v>9497</v>
      </c>
      <c r="I475" s="417" t="str">
        <f t="shared" si="10"/>
        <v/>
      </c>
      <c r="L475">
        <v>177</v>
      </c>
    </row>
    <row r="476" ht="15" spans="1:10">
      <c r="A476" s="401">
        <v>2060401</v>
      </c>
      <c r="B476" s="408" t="s">
        <v>431</v>
      </c>
      <c r="C476" s="409">
        <f>VLOOKUP(A476,'[1]2020年工作表 (填表用) (2)'!$D$7:$F$1731,3,0)</f>
        <v>0</v>
      </c>
      <c r="D476" s="409">
        <f>VLOOKUP(A476,'[1]2020年工作表 (填表用) (2)'!$D$7:$H$1732,5,0)</f>
        <v>0</v>
      </c>
      <c r="E476" s="409">
        <f>VLOOKUP(A476,'[1]2020年工作表 (填表用) (2)'!$D$9:$J$1631,7,0)</f>
        <v>0</v>
      </c>
      <c r="F476" s="409"/>
      <c r="G476" s="409"/>
      <c r="H476" s="409">
        <f>VLOOKUP(A476,'[1]2020年工作表 (填表用) (2)'!$D$7:$L$1683,9,0)</f>
        <v>0</v>
      </c>
      <c r="I476" s="417" t="str">
        <f t="shared" si="10"/>
        <v/>
      </c>
      <c r="J476" t="s">
        <v>138</v>
      </c>
    </row>
    <row r="477" ht="15" spans="1:9">
      <c r="A477" s="401">
        <v>2060404</v>
      </c>
      <c r="B477" s="408" t="s">
        <v>444</v>
      </c>
      <c r="C477" s="409">
        <f>VLOOKUP(A477,'[1]2020年工作表 (填表用) (2)'!$D$7:$F$1731,3,0)</f>
        <v>0</v>
      </c>
      <c r="D477" s="409">
        <f>VLOOKUP(A477,'[1]2020年工作表 (填表用) (2)'!$D$7:$H$1732,5,0)</f>
        <v>0</v>
      </c>
      <c r="E477" s="409">
        <f>VLOOKUP(A477,'[1]2020年工作表 (填表用) (2)'!$D$9:$J$1631,7,0)</f>
        <v>0</v>
      </c>
      <c r="F477" s="409"/>
      <c r="G477" s="409"/>
      <c r="H477" s="409">
        <f>VLOOKUP(A477,'[1]2020年工作表 (填表用) (2)'!$D$7:$L$1683,9,0)</f>
        <v>1549</v>
      </c>
      <c r="I477" s="417" t="str">
        <f t="shared" si="10"/>
        <v/>
      </c>
    </row>
    <row r="478" ht="15" spans="1:12">
      <c r="A478" s="401">
        <v>2060499</v>
      </c>
      <c r="B478" s="408" t="s">
        <v>445</v>
      </c>
      <c r="C478" s="409">
        <f>VLOOKUP(A478,'[1]2020年工作表 (填表用) (2)'!$D$7:$F$1731,3,0)</f>
        <v>10791</v>
      </c>
      <c r="D478" s="409">
        <f>VLOOKUP(A478,'[1]2020年工作表 (填表用) (2)'!$D$7:$H$1732,5,0)</f>
        <v>10711</v>
      </c>
      <c r="E478" s="409">
        <f>VLOOKUP(A478,'[1]2020年工作表 (填表用) (2)'!$D$9:$J$1631,7,0)</f>
        <v>9054</v>
      </c>
      <c r="F478" s="409"/>
      <c r="G478" s="409"/>
      <c r="H478" s="409">
        <f>VLOOKUP(A478,'[1]2020年工作表 (填表用) (2)'!$D$7:$L$1683,9,0)</f>
        <v>7948</v>
      </c>
      <c r="I478" s="417" t="str">
        <f t="shared" si="10"/>
        <v/>
      </c>
      <c r="K478">
        <v>923</v>
      </c>
      <c r="L478">
        <v>177</v>
      </c>
    </row>
    <row r="479" ht="15" spans="1:9">
      <c r="A479" s="401">
        <v>20605</v>
      </c>
      <c r="B479" s="402" t="s">
        <v>446</v>
      </c>
      <c r="C479" s="409">
        <f>VLOOKUP(A479,'[1]2020年工作表 (填表用) (2)'!$D$7:$F$1731,3,0)</f>
        <v>5</v>
      </c>
      <c r="D479" s="409">
        <f>VLOOKUP(A479,'[1]2020年工作表 (填表用) (2)'!$D$7:$H$1732,5,0)</f>
        <v>0</v>
      </c>
      <c r="E479" s="409">
        <f>VLOOKUP(A479,'[1]2020年工作表 (填表用) (2)'!$D$9:$J$1631,7,0)</f>
        <v>0</v>
      </c>
      <c r="F479" s="409"/>
      <c r="G479" s="409"/>
      <c r="H479" s="409">
        <f>VLOOKUP(A479,'[1]2020年工作表 (填表用) (2)'!$D$7:$L$1683,9,0)</f>
        <v>0</v>
      </c>
      <c r="I479" s="417" t="str">
        <f t="shared" si="10"/>
        <v/>
      </c>
    </row>
    <row r="480" ht="15" spans="1:10">
      <c r="A480" s="401">
        <v>2060501</v>
      </c>
      <c r="B480" s="408" t="s">
        <v>431</v>
      </c>
      <c r="C480" s="409">
        <f>VLOOKUP(A480,'[1]2020年工作表 (填表用) (2)'!$D$7:$F$1731,3,0)</f>
        <v>0</v>
      </c>
      <c r="D480" s="409">
        <f>VLOOKUP(A480,'[1]2020年工作表 (填表用) (2)'!$D$7:$H$1732,5,0)</f>
        <v>0</v>
      </c>
      <c r="E480" s="409">
        <f>VLOOKUP(A480,'[1]2020年工作表 (填表用) (2)'!$D$9:$J$1631,7,0)</f>
        <v>0</v>
      </c>
      <c r="F480" s="409"/>
      <c r="G480" s="409"/>
      <c r="H480" s="409">
        <f>VLOOKUP(A480,'[1]2020年工作表 (填表用) (2)'!$D$7:$L$1683,9,0)</f>
        <v>0</v>
      </c>
      <c r="I480" s="417" t="str">
        <f t="shared" si="10"/>
        <v/>
      </c>
      <c r="J480" t="s">
        <v>138</v>
      </c>
    </row>
    <row r="481" ht="15" spans="1:10">
      <c r="A481" s="401">
        <v>2060502</v>
      </c>
      <c r="B481" s="408" t="s">
        <v>447</v>
      </c>
      <c r="C481" s="409">
        <f>VLOOKUP(A481,'[1]2020年工作表 (填表用) (2)'!$D$7:$F$1731,3,0)</f>
        <v>0</v>
      </c>
      <c r="D481" s="409">
        <f>VLOOKUP(A481,'[1]2020年工作表 (填表用) (2)'!$D$7:$H$1732,5,0)</f>
        <v>0</v>
      </c>
      <c r="E481" s="409">
        <f>VLOOKUP(A481,'[1]2020年工作表 (填表用) (2)'!$D$9:$J$1631,7,0)</f>
        <v>0</v>
      </c>
      <c r="F481" s="409"/>
      <c r="G481" s="409"/>
      <c r="H481" s="409">
        <f>VLOOKUP(A481,'[1]2020年工作表 (填表用) (2)'!$D$7:$L$1683,9,0)</f>
        <v>0</v>
      </c>
      <c r="I481" s="417" t="str">
        <f t="shared" si="10"/>
        <v/>
      </c>
      <c r="J481" t="s">
        <v>138</v>
      </c>
    </row>
    <row r="482" ht="15" spans="1:10">
      <c r="A482" s="401">
        <v>2060503</v>
      </c>
      <c r="B482" s="408" t="s">
        <v>448</v>
      </c>
      <c r="C482" s="409">
        <f>VLOOKUP(A482,'[1]2020年工作表 (填表用) (2)'!$D$7:$F$1731,3,0)</f>
        <v>0</v>
      </c>
      <c r="D482" s="409">
        <f>VLOOKUP(A482,'[1]2020年工作表 (填表用) (2)'!$D$7:$H$1732,5,0)</f>
        <v>0</v>
      </c>
      <c r="E482" s="409">
        <f>VLOOKUP(A482,'[1]2020年工作表 (填表用) (2)'!$D$9:$J$1631,7,0)</f>
        <v>0</v>
      </c>
      <c r="F482" s="409"/>
      <c r="G482" s="409"/>
      <c r="H482" s="409">
        <f>VLOOKUP(A482,'[1]2020年工作表 (填表用) (2)'!$D$7:$L$1683,9,0)</f>
        <v>0</v>
      </c>
      <c r="I482" s="417" t="str">
        <f t="shared" si="10"/>
        <v/>
      </c>
      <c r="J482" t="s">
        <v>138</v>
      </c>
    </row>
    <row r="483" ht="15" spans="1:9">
      <c r="A483" s="401">
        <v>2060599</v>
      </c>
      <c r="B483" s="408" t="s">
        <v>449</v>
      </c>
      <c r="C483" s="409">
        <f>VLOOKUP(A483,'[1]2020年工作表 (填表用) (2)'!$D$7:$F$1731,3,0)</f>
        <v>5</v>
      </c>
      <c r="D483" s="409">
        <f>VLOOKUP(A483,'[1]2020年工作表 (填表用) (2)'!$D$7:$H$1732,5,0)</f>
        <v>0</v>
      </c>
      <c r="E483" s="409">
        <f>VLOOKUP(A483,'[1]2020年工作表 (填表用) (2)'!$D$9:$J$1631,7,0)</f>
        <v>0</v>
      </c>
      <c r="F483" s="409"/>
      <c r="G483" s="409"/>
      <c r="H483" s="409">
        <f>VLOOKUP(A483,'[1]2020年工作表 (填表用) (2)'!$D$7:$L$1683,9,0)</f>
        <v>0</v>
      </c>
      <c r="I483" s="417" t="str">
        <f t="shared" si="10"/>
        <v/>
      </c>
    </row>
    <row r="484" ht="15" spans="1:9">
      <c r="A484" s="401">
        <v>20606</v>
      </c>
      <c r="B484" s="402" t="s">
        <v>450</v>
      </c>
      <c r="C484" s="409">
        <f>VLOOKUP(A484,'[1]2020年工作表 (填表用) (2)'!$D$7:$F$1731,3,0)</f>
        <v>0</v>
      </c>
      <c r="D484" s="409">
        <f>VLOOKUP(A484,'[1]2020年工作表 (填表用) (2)'!$D$7:$H$1732,5,0)</f>
        <v>0</v>
      </c>
      <c r="E484" s="409">
        <f>VLOOKUP(A484,'[1]2020年工作表 (填表用) (2)'!$D$9:$J$1631,7,0)</f>
        <v>534</v>
      </c>
      <c r="F484" s="409"/>
      <c r="G484" s="409"/>
      <c r="H484" s="409">
        <f>VLOOKUP(A484,'[1]2020年工作表 (填表用) (2)'!$D$7:$L$1683,9,0)</f>
        <v>0</v>
      </c>
      <c r="I484" s="417" t="str">
        <f t="shared" si="10"/>
        <v/>
      </c>
    </row>
    <row r="485" ht="15" spans="1:10">
      <c r="A485" s="401">
        <v>2060601</v>
      </c>
      <c r="B485" s="408" t="s">
        <v>451</v>
      </c>
      <c r="C485" s="409">
        <f>VLOOKUP(A485,'[1]2020年工作表 (填表用) (2)'!$D$7:$F$1731,3,0)</f>
        <v>0</v>
      </c>
      <c r="D485" s="409">
        <f>VLOOKUP(A485,'[1]2020年工作表 (填表用) (2)'!$D$7:$H$1732,5,0)</f>
        <v>0</v>
      </c>
      <c r="E485" s="409">
        <f>VLOOKUP(A485,'[1]2020年工作表 (填表用) (2)'!$D$9:$J$1631,7,0)</f>
        <v>0</v>
      </c>
      <c r="F485" s="409"/>
      <c r="G485" s="409"/>
      <c r="H485" s="409">
        <f>VLOOKUP(A485,'[1]2020年工作表 (填表用) (2)'!$D$7:$L$1683,9,0)</f>
        <v>0</v>
      </c>
      <c r="I485" s="417" t="str">
        <f t="shared" si="10"/>
        <v/>
      </c>
      <c r="J485" t="s">
        <v>138</v>
      </c>
    </row>
    <row r="486" ht="15" spans="1:10">
      <c r="A486" s="401">
        <v>2060602</v>
      </c>
      <c r="B486" s="408" t="s">
        <v>452</v>
      </c>
      <c r="C486" s="409">
        <f>VLOOKUP(A486,'[1]2020年工作表 (填表用) (2)'!$D$7:$F$1731,3,0)</f>
        <v>0</v>
      </c>
      <c r="D486" s="409">
        <f>VLOOKUP(A486,'[1]2020年工作表 (填表用) (2)'!$D$7:$H$1732,5,0)</f>
        <v>0</v>
      </c>
      <c r="E486" s="409">
        <f>VLOOKUP(A486,'[1]2020年工作表 (填表用) (2)'!$D$9:$J$1631,7,0)</f>
        <v>0</v>
      </c>
      <c r="F486" s="409"/>
      <c r="G486" s="409"/>
      <c r="H486" s="409">
        <f>VLOOKUP(A486,'[1]2020年工作表 (填表用) (2)'!$D$7:$L$1683,9,0)</f>
        <v>0</v>
      </c>
      <c r="I486" s="417" t="str">
        <f t="shared" si="10"/>
        <v/>
      </c>
      <c r="J486" t="s">
        <v>138</v>
      </c>
    </row>
    <row r="487" ht="15" spans="1:10">
      <c r="A487" s="401">
        <v>2060603</v>
      </c>
      <c r="B487" s="408" t="s">
        <v>453</v>
      </c>
      <c r="C487" s="409">
        <f>VLOOKUP(A487,'[1]2020年工作表 (填表用) (2)'!$D$7:$F$1731,3,0)</f>
        <v>0</v>
      </c>
      <c r="D487" s="409">
        <f>VLOOKUP(A487,'[1]2020年工作表 (填表用) (2)'!$D$7:$H$1732,5,0)</f>
        <v>0</v>
      </c>
      <c r="E487" s="409">
        <f>VLOOKUP(A487,'[1]2020年工作表 (填表用) (2)'!$D$9:$J$1631,7,0)</f>
        <v>0</v>
      </c>
      <c r="F487" s="409"/>
      <c r="G487" s="409"/>
      <c r="H487" s="409">
        <f>VLOOKUP(A487,'[1]2020年工作表 (填表用) (2)'!$D$7:$L$1683,9,0)</f>
        <v>0</v>
      </c>
      <c r="I487" s="417" t="str">
        <f t="shared" si="10"/>
        <v/>
      </c>
      <c r="J487" t="s">
        <v>138</v>
      </c>
    </row>
    <row r="488" ht="15" spans="1:9">
      <c r="A488" s="401">
        <v>2060699</v>
      </c>
      <c r="B488" s="408" t="s">
        <v>454</v>
      </c>
      <c r="C488" s="409">
        <f>VLOOKUP(A488,'[1]2020年工作表 (填表用) (2)'!$D$7:$F$1731,3,0)</f>
        <v>0</v>
      </c>
      <c r="D488" s="409">
        <f>VLOOKUP(A488,'[1]2020年工作表 (填表用) (2)'!$D$7:$H$1732,5,0)</f>
        <v>0</v>
      </c>
      <c r="E488" s="409">
        <f>VLOOKUP(A488,'[1]2020年工作表 (填表用) (2)'!$D$9:$J$1631,7,0)</f>
        <v>534</v>
      </c>
      <c r="F488" s="409"/>
      <c r="G488" s="409"/>
      <c r="H488" s="409">
        <f>VLOOKUP(A488,'[1]2020年工作表 (填表用) (2)'!$D$7:$L$1683,9,0)</f>
        <v>0</v>
      </c>
      <c r="I488" s="417" t="str">
        <f t="shared" si="10"/>
        <v/>
      </c>
    </row>
    <row r="489" ht="15" spans="1:12">
      <c r="A489" s="401">
        <v>20607</v>
      </c>
      <c r="B489" s="402" t="s">
        <v>455</v>
      </c>
      <c r="C489" s="409">
        <f>VLOOKUP(A489,'[1]2020年工作表 (填表用) (2)'!$D$7:$F$1731,3,0)</f>
        <v>93</v>
      </c>
      <c r="D489" s="409">
        <f>VLOOKUP(A489,'[1]2020年工作表 (填表用) (2)'!$D$7:$H$1732,5,0)</f>
        <v>207</v>
      </c>
      <c r="E489" s="409">
        <f>VLOOKUP(A489,'[1]2020年工作表 (填表用) (2)'!$D$9:$J$1631,7,0)</f>
        <v>220</v>
      </c>
      <c r="F489" s="409"/>
      <c r="G489" s="409"/>
      <c r="H489" s="409">
        <f>VLOOKUP(A489,'[1]2020年工作表 (填表用) (2)'!$D$7:$L$1683,9,0)</f>
        <v>193</v>
      </c>
      <c r="I489" s="417" t="str">
        <f t="shared" si="10"/>
        <v/>
      </c>
      <c r="L489">
        <v>3</v>
      </c>
    </row>
    <row r="490" ht="15" spans="1:10">
      <c r="A490" s="401">
        <v>2060701</v>
      </c>
      <c r="B490" s="408" t="s">
        <v>431</v>
      </c>
      <c r="C490" s="409">
        <f>VLOOKUP(A490,'[1]2020年工作表 (填表用) (2)'!$D$7:$F$1731,3,0)</f>
        <v>0</v>
      </c>
      <c r="D490" s="409">
        <f>VLOOKUP(A490,'[1]2020年工作表 (填表用) (2)'!$D$7:$H$1732,5,0)</f>
        <v>0</v>
      </c>
      <c r="E490" s="409">
        <f>VLOOKUP(A490,'[1]2020年工作表 (填表用) (2)'!$D$9:$J$1631,7,0)</f>
        <v>0</v>
      </c>
      <c r="F490" s="409"/>
      <c r="G490" s="409"/>
      <c r="H490" s="409">
        <f>VLOOKUP(A490,'[1]2020年工作表 (填表用) (2)'!$D$7:$L$1683,9,0)</f>
        <v>0</v>
      </c>
      <c r="I490" s="417" t="str">
        <f t="shared" si="10"/>
        <v/>
      </c>
      <c r="J490" t="s">
        <v>138</v>
      </c>
    </row>
    <row r="491" ht="15" spans="1:11">
      <c r="A491" s="401">
        <v>2060702</v>
      </c>
      <c r="B491" s="408" t="s">
        <v>456</v>
      </c>
      <c r="C491" s="409">
        <f>VLOOKUP(A491,'[1]2020年工作表 (填表用) (2)'!$D$7:$F$1731,3,0)</f>
        <v>0</v>
      </c>
      <c r="D491" s="409">
        <f>VLOOKUP(A491,'[1]2020年工作表 (填表用) (2)'!$D$7:$H$1732,5,0)</f>
        <v>23</v>
      </c>
      <c r="E491" s="409">
        <f>VLOOKUP(A491,'[1]2020年工作表 (填表用) (2)'!$D$9:$J$1631,7,0)</f>
        <v>33</v>
      </c>
      <c r="F491" s="409"/>
      <c r="G491" s="409"/>
      <c r="H491" s="409">
        <f>VLOOKUP(A491,'[1]2020年工作表 (填表用) (2)'!$D$7:$L$1683,9,0)</f>
        <v>18</v>
      </c>
      <c r="I491" s="417" t="str">
        <f t="shared" si="10"/>
        <v/>
      </c>
      <c r="K491">
        <v>10</v>
      </c>
    </row>
    <row r="492" ht="15" spans="1:10">
      <c r="A492" s="401">
        <v>2060703</v>
      </c>
      <c r="B492" s="408" t="s">
        <v>457</v>
      </c>
      <c r="C492" s="409">
        <f>VLOOKUP(A492,'[1]2020年工作表 (填表用) (2)'!$D$7:$F$1731,3,0)</f>
        <v>0</v>
      </c>
      <c r="D492" s="409">
        <f>VLOOKUP(A492,'[1]2020年工作表 (填表用) (2)'!$D$7:$H$1732,5,0)</f>
        <v>0</v>
      </c>
      <c r="E492" s="409">
        <f>VLOOKUP(A492,'[1]2020年工作表 (填表用) (2)'!$D$9:$J$1631,7,0)</f>
        <v>0</v>
      </c>
      <c r="F492" s="409"/>
      <c r="G492" s="409"/>
      <c r="H492" s="409">
        <f>VLOOKUP(A492,'[1]2020年工作表 (填表用) (2)'!$D$7:$L$1683,9,0)</f>
        <v>0</v>
      </c>
      <c r="I492" s="417" t="str">
        <f t="shared" si="10"/>
        <v/>
      </c>
      <c r="J492" t="s">
        <v>138</v>
      </c>
    </row>
    <row r="493" ht="15" spans="1:10">
      <c r="A493" s="401">
        <v>2060704</v>
      </c>
      <c r="B493" s="408" t="s">
        <v>458</v>
      </c>
      <c r="C493" s="409">
        <f>VLOOKUP(A493,'[1]2020年工作表 (填表用) (2)'!$D$7:$F$1731,3,0)</f>
        <v>0</v>
      </c>
      <c r="D493" s="409">
        <f>VLOOKUP(A493,'[1]2020年工作表 (填表用) (2)'!$D$7:$H$1732,5,0)</f>
        <v>0</v>
      </c>
      <c r="E493" s="409">
        <f>VLOOKUP(A493,'[1]2020年工作表 (填表用) (2)'!$D$9:$J$1631,7,0)</f>
        <v>0</v>
      </c>
      <c r="F493" s="409"/>
      <c r="G493" s="409"/>
      <c r="H493" s="409">
        <f>VLOOKUP(A493,'[1]2020年工作表 (填表用) (2)'!$D$7:$L$1683,9,0)</f>
        <v>0</v>
      </c>
      <c r="I493" s="417" t="str">
        <f t="shared" si="10"/>
        <v/>
      </c>
      <c r="J493" t="s">
        <v>138</v>
      </c>
    </row>
    <row r="494" ht="15" spans="1:10">
      <c r="A494" s="401">
        <v>2060705</v>
      </c>
      <c r="B494" s="408" t="s">
        <v>459</v>
      </c>
      <c r="C494" s="409">
        <f>VLOOKUP(A494,'[1]2020年工作表 (填表用) (2)'!$D$7:$F$1731,3,0)</f>
        <v>0</v>
      </c>
      <c r="D494" s="409">
        <f>VLOOKUP(A494,'[1]2020年工作表 (填表用) (2)'!$D$7:$H$1732,5,0)</f>
        <v>0</v>
      </c>
      <c r="E494" s="409">
        <f>VLOOKUP(A494,'[1]2020年工作表 (填表用) (2)'!$D$9:$J$1631,7,0)</f>
        <v>0</v>
      </c>
      <c r="F494" s="409"/>
      <c r="G494" s="409"/>
      <c r="H494" s="409">
        <f>VLOOKUP(A494,'[1]2020年工作表 (填表用) (2)'!$D$7:$L$1683,9,0)</f>
        <v>0</v>
      </c>
      <c r="I494" s="417" t="str">
        <f t="shared" si="10"/>
        <v/>
      </c>
      <c r="J494" t="s">
        <v>138</v>
      </c>
    </row>
    <row r="495" ht="15" spans="1:12">
      <c r="A495" s="401">
        <v>2060799</v>
      </c>
      <c r="B495" s="408" t="s">
        <v>460</v>
      </c>
      <c r="C495" s="409">
        <f>VLOOKUP(A495,'[1]2020年工作表 (填表用) (2)'!$D$7:$F$1731,3,0)</f>
        <v>93</v>
      </c>
      <c r="D495" s="409">
        <f>VLOOKUP(A495,'[1]2020年工作表 (填表用) (2)'!$D$7:$H$1732,5,0)</f>
        <v>184</v>
      </c>
      <c r="E495" s="409">
        <f>VLOOKUP(A495,'[1]2020年工作表 (填表用) (2)'!$D$9:$J$1631,7,0)</f>
        <v>187</v>
      </c>
      <c r="F495" s="409"/>
      <c r="G495" s="409"/>
      <c r="H495" s="409">
        <f>VLOOKUP(A495,'[1]2020年工作表 (填表用) (2)'!$D$7:$L$1683,9,0)</f>
        <v>175</v>
      </c>
      <c r="I495" s="417" t="str">
        <f t="shared" si="10"/>
        <v/>
      </c>
      <c r="L495">
        <v>3</v>
      </c>
    </row>
    <row r="496" ht="15" spans="1:9">
      <c r="A496" s="401">
        <v>20608</v>
      </c>
      <c r="B496" s="402" t="s">
        <v>461</v>
      </c>
      <c r="C496" s="409">
        <f>VLOOKUP(A496,'[1]2020年工作表 (填表用) (2)'!$D$7:$F$1731,3,0)</f>
        <v>237</v>
      </c>
      <c r="D496" s="409">
        <f>VLOOKUP(A496,'[1]2020年工作表 (填表用) (2)'!$D$7:$H$1732,5,0)</f>
        <v>59</v>
      </c>
      <c r="E496" s="409">
        <f>VLOOKUP(A496,'[1]2020年工作表 (填表用) (2)'!$D$9:$J$1631,7,0)</f>
        <v>59</v>
      </c>
      <c r="F496" s="409"/>
      <c r="G496" s="409"/>
      <c r="H496" s="409">
        <f>VLOOKUP(A496,'[1]2020年工作表 (填表用) (2)'!$D$7:$L$1683,9,0)</f>
        <v>59</v>
      </c>
      <c r="I496" s="417" t="str">
        <f t="shared" si="10"/>
        <v/>
      </c>
    </row>
    <row r="497" ht="15" spans="1:10">
      <c r="A497" s="401">
        <v>2060801</v>
      </c>
      <c r="B497" s="408" t="s">
        <v>462</v>
      </c>
      <c r="C497" s="409">
        <f>VLOOKUP(A497,'[1]2020年工作表 (填表用) (2)'!$D$7:$F$1731,3,0)</f>
        <v>0</v>
      </c>
      <c r="D497" s="409">
        <f>VLOOKUP(A497,'[1]2020年工作表 (填表用) (2)'!$D$7:$H$1732,5,0)</f>
        <v>0</v>
      </c>
      <c r="E497" s="409">
        <f>VLOOKUP(A497,'[1]2020年工作表 (填表用) (2)'!$D$9:$J$1631,7,0)</f>
        <v>0</v>
      </c>
      <c r="F497" s="409"/>
      <c r="G497" s="409"/>
      <c r="H497" s="409">
        <f>VLOOKUP(A497,'[1]2020年工作表 (填表用) (2)'!$D$7:$L$1683,9,0)</f>
        <v>0</v>
      </c>
      <c r="I497" s="417" t="str">
        <f t="shared" si="10"/>
        <v/>
      </c>
      <c r="J497" t="s">
        <v>138</v>
      </c>
    </row>
    <row r="498" ht="15" spans="1:10">
      <c r="A498" s="401">
        <v>2060802</v>
      </c>
      <c r="B498" s="408" t="s">
        <v>463</v>
      </c>
      <c r="C498" s="409">
        <f>VLOOKUP(A498,'[1]2020年工作表 (填表用) (2)'!$D$7:$F$1731,3,0)</f>
        <v>0</v>
      </c>
      <c r="D498" s="409">
        <f>VLOOKUP(A498,'[1]2020年工作表 (填表用) (2)'!$D$7:$H$1732,5,0)</f>
        <v>0</v>
      </c>
      <c r="E498" s="409">
        <f>VLOOKUP(A498,'[1]2020年工作表 (填表用) (2)'!$D$9:$J$1631,7,0)</f>
        <v>0</v>
      </c>
      <c r="F498" s="409"/>
      <c r="G498" s="409"/>
      <c r="H498" s="409">
        <f>VLOOKUP(A498,'[1]2020年工作表 (填表用) (2)'!$D$7:$L$1683,9,0)</f>
        <v>0</v>
      </c>
      <c r="I498" s="417" t="str">
        <f t="shared" si="10"/>
        <v/>
      </c>
      <c r="J498" t="s">
        <v>138</v>
      </c>
    </row>
    <row r="499" ht="15" spans="1:9">
      <c r="A499" s="401">
        <v>2060899</v>
      </c>
      <c r="B499" s="408" t="s">
        <v>464</v>
      </c>
      <c r="C499" s="409">
        <f>VLOOKUP(A499,'[1]2020年工作表 (填表用) (2)'!$D$7:$F$1731,3,0)</f>
        <v>237</v>
      </c>
      <c r="D499" s="409">
        <f>VLOOKUP(A499,'[1]2020年工作表 (填表用) (2)'!$D$7:$H$1732,5,0)</f>
        <v>59</v>
      </c>
      <c r="E499" s="409">
        <f>VLOOKUP(A499,'[1]2020年工作表 (填表用) (2)'!$D$9:$J$1631,7,0)</f>
        <v>59</v>
      </c>
      <c r="F499" s="409"/>
      <c r="G499" s="409"/>
      <c r="H499" s="409">
        <f>VLOOKUP(A499,'[1]2020年工作表 (填表用) (2)'!$D$7:$L$1683,9,0)</f>
        <v>59</v>
      </c>
      <c r="I499" s="417" t="str">
        <f t="shared" si="10"/>
        <v/>
      </c>
    </row>
    <row r="500" ht="15" spans="1:10">
      <c r="A500" s="401">
        <v>20609</v>
      </c>
      <c r="B500" s="402" t="s">
        <v>465</v>
      </c>
      <c r="C500" s="409">
        <f>VLOOKUP(A500,'[1]2020年工作表 (填表用) (2)'!$D$7:$F$1731,3,0)</f>
        <v>0</v>
      </c>
      <c r="D500" s="409">
        <f>VLOOKUP(A500,'[1]2020年工作表 (填表用) (2)'!$D$7:$H$1732,5,0)</f>
        <v>0</v>
      </c>
      <c r="E500" s="409">
        <f>VLOOKUP(A500,'[1]2020年工作表 (填表用) (2)'!$D$9:$J$1631,7,0)</f>
        <v>0</v>
      </c>
      <c r="F500" s="409"/>
      <c r="G500" s="409"/>
      <c r="H500" s="409">
        <f>VLOOKUP(A500,'[1]2020年工作表 (填表用) (2)'!$D$7:$L$1683,9,0)</f>
        <v>0</v>
      </c>
      <c r="I500" s="417" t="str">
        <f t="shared" si="10"/>
        <v/>
      </c>
      <c r="J500" t="s">
        <v>138</v>
      </c>
    </row>
    <row r="501" ht="15" spans="1:10">
      <c r="A501" s="401">
        <v>2060901</v>
      </c>
      <c r="B501" s="408" t="s">
        <v>466</v>
      </c>
      <c r="C501" s="409">
        <f>VLOOKUP(A501,'[1]2020年工作表 (填表用) (2)'!$D$7:$F$1731,3,0)</f>
        <v>0</v>
      </c>
      <c r="D501" s="409">
        <f>VLOOKUP(A501,'[1]2020年工作表 (填表用) (2)'!$D$7:$H$1732,5,0)</f>
        <v>0</v>
      </c>
      <c r="E501" s="409">
        <f>VLOOKUP(A501,'[1]2020年工作表 (填表用) (2)'!$D$9:$J$1631,7,0)</f>
        <v>0</v>
      </c>
      <c r="F501" s="409"/>
      <c r="G501" s="409"/>
      <c r="H501" s="409">
        <f>VLOOKUP(A501,'[1]2020年工作表 (填表用) (2)'!$D$7:$L$1683,9,0)</f>
        <v>0</v>
      </c>
      <c r="I501" s="417" t="str">
        <f t="shared" si="10"/>
        <v/>
      </c>
      <c r="J501" t="s">
        <v>138</v>
      </c>
    </row>
    <row r="502" ht="15" spans="1:10">
      <c r="A502" s="401">
        <v>2060902</v>
      </c>
      <c r="B502" s="408" t="s">
        <v>467</v>
      </c>
      <c r="C502" s="409">
        <f>VLOOKUP(A502,'[1]2020年工作表 (填表用) (2)'!$D$7:$F$1731,3,0)</f>
        <v>0</v>
      </c>
      <c r="D502" s="409">
        <f>VLOOKUP(A502,'[1]2020年工作表 (填表用) (2)'!$D$7:$H$1732,5,0)</f>
        <v>0</v>
      </c>
      <c r="E502" s="409">
        <f>VLOOKUP(A502,'[1]2020年工作表 (填表用) (2)'!$D$9:$J$1631,7,0)</f>
        <v>0</v>
      </c>
      <c r="F502" s="409"/>
      <c r="G502" s="409"/>
      <c r="H502" s="409">
        <f>VLOOKUP(A502,'[1]2020年工作表 (填表用) (2)'!$D$7:$L$1683,9,0)</f>
        <v>0</v>
      </c>
      <c r="I502" s="417" t="str">
        <f t="shared" si="10"/>
        <v/>
      </c>
      <c r="J502" t="s">
        <v>138</v>
      </c>
    </row>
    <row r="503" ht="15" spans="1:10">
      <c r="A503" s="401">
        <v>2060999</v>
      </c>
      <c r="B503" s="408" t="s">
        <v>468</v>
      </c>
      <c r="C503" s="409">
        <f>VLOOKUP(A503,'[1]2020年工作表 (填表用) (2)'!$D$7:$F$1731,3,0)</f>
        <v>0</v>
      </c>
      <c r="D503" s="409">
        <f>VLOOKUP(A503,'[1]2020年工作表 (填表用) (2)'!$D$7:$H$1732,5,0)</f>
        <v>0</v>
      </c>
      <c r="E503" s="409">
        <f>VLOOKUP(A503,'[1]2020年工作表 (填表用) (2)'!$D$9:$J$1631,7,0)</f>
        <v>0</v>
      </c>
      <c r="F503" s="409"/>
      <c r="G503" s="409"/>
      <c r="H503" s="409">
        <f>VLOOKUP(A503,'[1]2020年工作表 (填表用) (2)'!$D$7:$L$1683,9,0)</f>
        <v>0</v>
      </c>
      <c r="I503" s="417" t="str">
        <f t="shared" si="10"/>
        <v/>
      </c>
      <c r="J503" t="s">
        <v>138</v>
      </c>
    </row>
    <row r="504" ht="15" spans="1:9">
      <c r="A504" s="401">
        <v>20699</v>
      </c>
      <c r="B504" s="402" t="s">
        <v>469</v>
      </c>
      <c r="C504" s="409">
        <f>VLOOKUP(A504,'[1]2020年工作表 (填表用) (2)'!$D$7:$F$1731,3,0)</f>
        <v>186</v>
      </c>
      <c r="D504" s="409">
        <f>VLOOKUP(A504,'[1]2020年工作表 (填表用) (2)'!$D$7:$H$1732,5,0)</f>
        <v>2343</v>
      </c>
      <c r="E504" s="409">
        <f>VLOOKUP(A504,'[1]2020年工作表 (填表用) (2)'!$D$9:$J$1631,7,0)</f>
        <v>2207</v>
      </c>
      <c r="F504" s="409"/>
      <c r="G504" s="409"/>
      <c r="H504" s="409">
        <f>VLOOKUP(A504,'[1]2020年工作表 (填表用) (2)'!$D$7:$L$1683,9,0)</f>
        <v>2372</v>
      </c>
      <c r="I504" s="417" t="str">
        <f t="shared" si="10"/>
        <v/>
      </c>
    </row>
    <row r="505" ht="15" spans="1:9">
      <c r="A505" s="401">
        <v>2069901</v>
      </c>
      <c r="B505" s="408" t="s">
        <v>470</v>
      </c>
      <c r="C505" s="409">
        <f>VLOOKUP(A505,'[1]2020年工作表 (填表用) (2)'!$D$7:$F$1731,3,0)</f>
        <v>0</v>
      </c>
      <c r="D505" s="409">
        <f>VLOOKUP(A505,'[1]2020年工作表 (填表用) (2)'!$D$7:$H$1732,5,0)</f>
        <v>2000</v>
      </c>
      <c r="E505" s="409">
        <f>VLOOKUP(A505,'[1]2020年工作表 (填表用) (2)'!$D$9:$J$1631,7,0)</f>
        <v>1673</v>
      </c>
      <c r="F505" s="409"/>
      <c r="G505" s="409"/>
      <c r="H505" s="409">
        <f>VLOOKUP(A505,'[1]2020年工作表 (填表用) (2)'!$D$7:$L$1683,9,0)</f>
        <v>1563</v>
      </c>
      <c r="I505" s="417" t="str">
        <f t="shared" si="10"/>
        <v/>
      </c>
    </row>
    <row r="506" ht="15" spans="1:10">
      <c r="A506" s="401">
        <v>2069902</v>
      </c>
      <c r="B506" s="408" t="s">
        <v>471</v>
      </c>
      <c r="C506" s="409">
        <f>VLOOKUP(A506,'[1]2020年工作表 (填表用) (2)'!$D$7:$F$1731,3,0)</f>
        <v>0</v>
      </c>
      <c r="D506" s="409">
        <f>VLOOKUP(A506,'[1]2020年工作表 (填表用) (2)'!$D$7:$H$1732,5,0)</f>
        <v>0</v>
      </c>
      <c r="E506" s="409">
        <f>VLOOKUP(A506,'[1]2020年工作表 (填表用) (2)'!$D$9:$J$1631,7,0)</f>
        <v>0</v>
      </c>
      <c r="F506" s="409"/>
      <c r="G506" s="409"/>
      <c r="H506" s="409">
        <f>VLOOKUP(A506,'[1]2020年工作表 (填表用) (2)'!$D$7:$L$1683,9,0)</f>
        <v>0</v>
      </c>
      <c r="I506" s="417" t="str">
        <f t="shared" si="10"/>
        <v/>
      </c>
      <c r="J506" t="s">
        <v>138</v>
      </c>
    </row>
    <row r="507" ht="15" spans="1:10">
      <c r="A507" s="401">
        <v>2069903</v>
      </c>
      <c r="B507" s="408" t="s">
        <v>472</v>
      </c>
      <c r="C507" s="409">
        <f>VLOOKUP(A507,'[1]2020年工作表 (填表用) (2)'!$D$7:$F$1731,3,0)</f>
        <v>0</v>
      </c>
      <c r="D507" s="409">
        <f>VLOOKUP(A507,'[1]2020年工作表 (填表用) (2)'!$D$7:$H$1732,5,0)</f>
        <v>0</v>
      </c>
      <c r="E507" s="409">
        <f>VLOOKUP(A507,'[1]2020年工作表 (填表用) (2)'!$D$9:$J$1631,7,0)</f>
        <v>0</v>
      </c>
      <c r="F507" s="409"/>
      <c r="G507" s="409"/>
      <c r="H507" s="409">
        <f>VLOOKUP(A507,'[1]2020年工作表 (填表用) (2)'!$D$7:$L$1683,9,0)</f>
        <v>0</v>
      </c>
      <c r="I507" s="417" t="str">
        <f t="shared" si="10"/>
        <v/>
      </c>
      <c r="J507" t="s">
        <v>138</v>
      </c>
    </row>
    <row r="508" ht="15" spans="1:9">
      <c r="A508" s="401">
        <v>2069999</v>
      </c>
      <c r="B508" s="408" t="s">
        <v>473</v>
      </c>
      <c r="C508" s="409">
        <f>VLOOKUP(A508,'[1]2020年工作表 (填表用) (2)'!$D$7:$F$1731,3,0)</f>
        <v>186</v>
      </c>
      <c r="D508" s="409">
        <f>VLOOKUP(A508,'[1]2020年工作表 (填表用) (2)'!$D$7:$H$1732,5,0)</f>
        <v>343</v>
      </c>
      <c r="E508" s="409">
        <f>VLOOKUP(A508,'[1]2020年工作表 (填表用) (2)'!$D$9:$J$1631,7,0)</f>
        <v>534</v>
      </c>
      <c r="F508" s="409"/>
      <c r="G508" s="409"/>
      <c r="H508" s="409">
        <f>VLOOKUP(A508,'[1]2020年工作表 (填表用) (2)'!$D$7:$L$1683,9,0)</f>
        <v>809</v>
      </c>
      <c r="I508" s="417" t="str">
        <f t="shared" si="10"/>
        <v/>
      </c>
    </row>
    <row r="509" ht="15" spans="1:14">
      <c r="A509" s="425">
        <v>207</v>
      </c>
      <c r="B509" s="421" t="s">
        <v>474</v>
      </c>
      <c r="C509" s="409">
        <f>VLOOKUP(A509,'[1]2020年工作表 (填表用) (2)'!$D$7:$F$1731,3,0)</f>
        <v>10395</v>
      </c>
      <c r="D509" s="409">
        <f>VLOOKUP(A509,'[1]2020年工作表 (填表用) (2)'!$D$7:$H$1732,5,0)</f>
        <v>11790</v>
      </c>
      <c r="E509" s="409">
        <f>VLOOKUP(A509,'[1]2020年工作表 (填表用) (2)'!$D$9:$J$1631,7,0)</f>
        <v>11789</v>
      </c>
      <c r="F509" s="409"/>
      <c r="G509" s="409"/>
      <c r="H509" s="409">
        <f>VLOOKUP(A509,'[1]2020年工作表 (填表用) (2)'!$D$7:$L$1683,9,0)</f>
        <v>11740</v>
      </c>
      <c r="I509" s="417" t="str">
        <f t="shared" si="10"/>
        <v/>
      </c>
      <c r="L509">
        <v>568</v>
      </c>
      <c r="N509" s="418">
        <f>H509+L509</f>
        <v>12308</v>
      </c>
    </row>
    <row r="510" ht="15" spans="1:12">
      <c r="A510" s="401">
        <v>20701</v>
      </c>
      <c r="B510" s="402" t="s">
        <v>475</v>
      </c>
      <c r="C510" s="409">
        <f>VLOOKUP(A510,'[1]2020年工作表 (填表用) (2)'!$D$7:$F$1731,3,0)</f>
        <v>7995</v>
      </c>
      <c r="D510" s="409">
        <f>VLOOKUP(A510,'[1]2020年工作表 (填表用) (2)'!$D$7:$H$1732,5,0)</f>
        <v>9561</v>
      </c>
      <c r="E510" s="409">
        <f>VLOOKUP(A510,'[1]2020年工作表 (填表用) (2)'!$D$9:$J$1631,7,0)</f>
        <v>9496</v>
      </c>
      <c r="F510" s="409"/>
      <c r="G510" s="409"/>
      <c r="H510" s="409">
        <f>VLOOKUP(A510,'[1]2020年工作表 (填表用) (2)'!$D$7:$L$1683,9,0)</f>
        <v>9296</v>
      </c>
      <c r="I510" s="417" t="str">
        <f t="shared" si="10"/>
        <v/>
      </c>
      <c r="L510">
        <v>109</v>
      </c>
    </row>
    <row r="511" ht="15" spans="1:9">
      <c r="A511" s="401">
        <v>2070101</v>
      </c>
      <c r="B511" s="408" t="s">
        <v>135</v>
      </c>
      <c r="C511" s="409">
        <f>VLOOKUP(A511,'[1]2020年工作表 (填表用) (2)'!$D$7:$F$1731,3,0)</f>
        <v>258</v>
      </c>
      <c r="D511" s="409">
        <f>VLOOKUP(A511,'[1]2020年工作表 (填表用) (2)'!$D$7:$H$1732,5,0)</f>
        <v>299</v>
      </c>
      <c r="E511" s="409">
        <f>VLOOKUP(A511,'[1]2020年工作表 (填表用) (2)'!$D$9:$J$1631,7,0)</f>
        <v>380</v>
      </c>
      <c r="F511" s="409"/>
      <c r="G511" s="409"/>
      <c r="H511" s="409">
        <f>VLOOKUP(A511,'[1]2020年工作表 (填表用) (2)'!$D$7:$L$1683,9,0)</f>
        <v>313</v>
      </c>
      <c r="I511" s="417" t="str">
        <f t="shared" si="10"/>
        <v/>
      </c>
    </row>
    <row r="512" ht="15" spans="1:9">
      <c r="A512" s="401">
        <v>2070102</v>
      </c>
      <c r="B512" s="408" t="s">
        <v>136</v>
      </c>
      <c r="C512" s="409">
        <f>VLOOKUP(A512,'[1]2020年工作表 (填表用) (2)'!$D$7:$F$1731,3,0)</f>
        <v>0</v>
      </c>
      <c r="D512" s="409">
        <f>VLOOKUP(A512,'[1]2020年工作表 (填表用) (2)'!$D$7:$H$1732,5,0)</f>
        <v>6</v>
      </c>
      <c r="E512" s="409">
        <f>VLOOKUP(A512,'[1]2020年工作表 (填表用) (2)'!$D$9:$J$1631,7,0)</f>
        <v>13</v>
      </c>
      <c r="F512" s="409"/>
      <c r="G512" s="409"/>
      <c r="H512" s="409">
        <f>VLOOKUP(A512,'[1]2020年工作表 (填表用) (2)'!$D$7:$L$1683,9,0)</f>
        <v>13</v>
      </c>
      <c r="I512" s="417" t="str">
        <f t="shared" si="10"/>
        <v/>
      </c>
    </row>
    <row r="513" ht="15" spans="1:10">
      <c r="A513" s="401">
        <v>2070103</v>
      </c>
      <c r="B513" s="408" t="s">
        <v>137</v>
      </c>
      <c r="C513" s="409">
        <f>VLOOKUP(A513,'[1]2020年工作表 (填表用) (2)'!$D$7:$F$1731,3,0)</f>
        <v>0</v>
      </c>
      <c r="D513" s="409">
        <f>VLOOKUP(A513,'[1]2020年工作表 (填表用) (2)'!$D$7:$H$1732,5,0)</f>
        <v>0</v>
      </c>
      <c r="E513" s="409">
        <f>VLOOKUP(A513,'[1]2020年工作表 (填表用) (2)'!$D$9:$J$1631,7,0)</f>
        <v>0</v>
      </c>
      <c r="F513" s="409"/>
      <c r="G513" s="409"/>
      <c r="H513" s="409">
        <f>VLOOKUP(A513,'[1]2020年工作表 (填表用) (2)'!$D$7:$L$1683,9,0)</f>
        <v>0</v>
      </c>
      <c r="I513" s="417" t="str">
        <f t="shared" si="10"/>
        <v/>
      </c>
      <c r="J513" t="s">
        <v>138</v>
      </c>
    </row>
    <row r="514" ht="15" spans="1:9">
      <c r="A514" s="401">
        <v>2070104</v>
      </c>
      <c r="B514" s="408" t="s">
        <v>476</v>
      </c>
      <c r="C514" s="409">
        <f>VLOOKUP(A514,'[1]2020年工作表 (填表用) (2)'!$D$7:$F$1731,3,0)</f>
        <v>2428</v>
      </c>
      <c r="D514" s="409">
        <f>VLOOKUP(A514,'[1]2020年工作表 (填表用) (2)'!$D$7:$H$1732,5,0)</f>
        <v>1188</v>
      </c>
      <c r="E514" s="409">
        <f>VLOOKUP(A514,'[1]2020年工作表 (填表用) (2)'!$D$9:$J$1631,7,0)</f>
        <v>651</v>
      </c>
      <c r="F514" s="409"/>
      <c r="G514" s="409"/>
      <c r="H514" s="409">
        <f>VLOOKUP(A514,'[1]2020年工作表 (填表用) (2)'!$D$7:$L$1683,9,0)</f>
        <v>426</v>
      </c>
      <c r="I514" s="417" t="str">
        <f t="shared" si="10"/>
        <v/>
      </c>
    </row>
    <row r="515" ht="15" spans="1:10">
      <c r="A515" s="401">
        <v>2070105</v>
      </c>
      <c r="B515" s="408" t="s">
        <v>477</v>
      </c>
      <c r="C515" s="409">
        <f>VLOOKUP(A515,'[1]2020年工作表 (填表用) (2)'!$D$7:$F$1731,3,0)</f>
        <v>0</v>
      </c>
      <c r="D515" s="409">
        <f>VLOOKUP(A515,'[1]2020年工作表 (填表用) (2)'!$D$7:$H$1732,5,0)</f>
        <v>0</v>
      </c>
      <c r="E515" s="409">
        <f>VLOOKUP(A515,'[1]2020年工作表 (填表用) (2)'!$D$9:$J$1631,7,0)</f>
        <v>0</v>
      </c>
      <c r="F515" s="409"/>
      <c r="G515" s="409"/>
      <c r="H515" s="409">
        <f>VLOOKUP(A515,'[1]2020年工作表 (填表用) (2)'!$D$7:$L$1683,9,0)</f>
        <v>0</v>
      </c>
      <c r="I515" s="417" t="str">
        <f t="shared" si="10"/>
        <v/>
      </c>
      <c r="J515" t="s">
        <v>138</v>
      </c>
    </row>
    <row r="516" ht="15" spans="1:10">
      <c r="A516" s="401">
        <v>2070106</v>
      </c>
      <c r="B516" s="408" t="s">
        <v>478</v>
      </c>
      <c r="C516" s="409">
        <f>VLOOKUP(A516,'[1]2020年工作表 (填表用) (2)'!$D$7:$F$1731,3,0)</f>
        <v>0</v>
      </c>
      <c r="D516" s="409">
        <f>VLOOKUP(A516,'[1]2020年工作表 (填表用) (2)'!$D$7:$H$1732,5,0)</f>
        <v>0</v>
      </c>
      <c r="E516" s="409">
        <f>VLOOKUP(A516,'[1]2020年工作表 (填表用) (2)'!$D$9:$J$1631,7,0)</f>
        <v>0</v>
      </c>
      <c r="F516" s="409"/>
      <c r="G516" s="409"/>
      <c r="H516" s="409">
        <f>VLOOKUP(A516,'[1]2020年工作表 (填表用) (2)'!$D$7:$L$1683,9,0)</f>
        <v>0</v>
      </c>
      <c r="I516" s="417" t="str">
        <f t="shared" si="10"/>
        <v/>
      </c>
      <c r="J516" t="s">
        <v>138</v>
      </c>
    </row>
    <row r="517" ht="15" spans="1:10">
      <c r="A517" s="401">
        <v>2070107</v>
      </c>
      <c r="B517" s="408" t="s">
        <v>479</v>
      </c>
      <c r="C517" s="409">
        <f>VLOOKUP(A517,'[1]2020年工作表 (填表用) (2)'!$D$7:$F$1731,3,0)</f>
        <v>0</v>
      </c>
      <c r="D517" s="409">
        <f>VLOOKUP(A517,'[1]2020年工作表 (填表用) (2)'!$D$7:$H$1732,5,0)</f>
        <v>0</v>
      </c>
      <c r="E517" s="409">
        <f>VLOOKUP(A517,'[1]2020年工作表 (填表用) (2)'!$D$9:$J$1631,7,0)</f>
        <v>0</v>
      </c>
      <c r="F517" s="409"/>
      <c r="G517" s="409"/>
      <c r="H517" s="409">
        <f>VLOOKUP(A517,'[1]2020年工作表 (填表用) (2)'!$D$7:$L$1683,9,0)</f>
        <v>0</v>
      </c>
      <c r="I517" s="417" t="str">
        <f t="shared" si="10"/>
        <v/>
      </c>
      <c r="J517" t="s">
        <v>138</v>
      </c>
    </row>
    <row r="518" ht="15" spans="1:9">
      <c r="A518" s="401">
        <v>2070108</v>
      </c>
      <c r="B518" s="408" t="s">
        <v>480</v>
      </c>
      <c r="C518" s="409">
        <f>VLOOKUP(A518,'[1]2020年工作表 (填表用) (2)'!$D$7:$F$1731,3,0)</f>
        <v>95</v>
      </c>
      <c r="D518" s="409">
        <f>VLOOKUP(A518,'[1]2020年工作表 (填表用) (2)'!$D$7:$H$1732,5,0)</f>
        <v>0</v>
      </c>
      <c r="E518" s="409">
        <f>VLOOKUP(A518,'[1]2020年工作表 (填表用) (2)'!$D$9:$J$1631,7,0)</f>
        <v>0</v>
      </c>
      <c r="F518" s="409"/>
      <c r="G518" s="409"/>
      <c r="H518" s="409">
        <f>VLOOKUP(A518,'[1]2020年工作表 (填表用) (2)'!$D$7:$L$1683,9,0)</f>
        <v>0</v>
      </c>
      <c r="I518" s="417" t="str">
        <f t="shared" ref="I518:I560" si="11">IF(ISERROR(H518/G518),"",H518/G518*100)</f>
        <v/>
      </c>
    </row>
    <row r="519" ht="15" spans="1:9">
      <c r="A519" s="401">
        <v>2070109</v>
      </c>
      <c r="B519" s="408" t="s">
        <v>481</v>
      </c>
      <c r="C519" s="409">
        <f>VLOOKUP(A519,'[1]2020年工作表 (填表用) (2)'!$D$7:$F$1731,3,0)</f>
        <v>338</v>
      </c>
      <c r="D519" s="409">
        <f>VLOOKUP(A519,'[1]2020年工作表 (填表用) (2)'!$D$7:$H$1732,5,0)</f>
        <v>319</v>
      </c>
      <c r="E519" s="409">
        <f>VLOOKUP(A519,'[1]2020年工作表 (填表用) (2)'!$D$9:$J$1631,7,0)</f>
        <v>383</v>
      </c>
      <c r="F519" s="409"/>
      <c r="G519" s="409"/>
      <c r="H519" s="409">
        <f>VLOOKUP(A519,'[1]2020年工作表 (填表用) (2)'!$D$7:$L$1683,9,0)</f>
        <v>335</v>
      </c>
      <c r="I519" s="417" t="str">
        <f t="shared" si="11"/>
        <v/>
      </c>
    </row>
    <row r="520" ht="15" spans="1:9">
      <c r="A520" s="401">
        <v>2070110</v>
      </c>
      <c r="B520" s="408" t="s">
        <v>482</v>
      </c>
      <c r="C520" s="409">
        <f>VLOOKUP(A520,'[1]2020年工作表 (填表用) (2)'!$D$7:$F$1731,3,0)</f>
        <v>21</v>
      </c>
      <c r="D520" s="409">
        <f>VLOOKUP(A520,'[1]2020年工作表 (填表用) (2)'!$D$7:$H$1732,5,0)</f>
        <v>0</v>
      </c>
      <c r="E520" s="409">
        <f>VLOOKUP(A520,'[1]2020年工作表 (填表用) (2)'!$D$9:$J$1631,7,0)</f>
        <v>0</v>
      </c>
      <c r="F520" s="409"/>
      <c r="G520" s="409"/>
      <c r="H520" s="409">
        <f>VLOOKUP(A520,'[1]2020年工作表 (填表用) (2)'!$D$7:$L$1683,9,0)</f>
        <v>0</v>
      </c>
      <c r="I520" s="417" t="str">
        <f t="shared" si="11"/>
        <v/>
      </c>
    </row>
    <row r="521" ht="15" spans="1:9">
      <c r="A521" s="401">
        <v>2070111</v>
      </c>
      <c r="B521" s="408" t="s">
        <v>483</v>
      </c>
      <c r="C521" s="409">
        <f>VLOOKUP(A521,'[1]2020年工作表 (填表用) (2)'!$D$7:$F$1731,3,0)</f>
        <v>30</v>
      </c>
      <c r="D521" s="409">
        <f>VLOOKUP(A521,'[1]2020年工作表 (填表用) (2)'!$D$7:$H$1732,5,0)</f>
        <v>0</v>
      </c>
      <c r="E521" s="409">
        <f>VLOOKUP(A521,'[1]2020年工作表 (填表用) (2)'!$D$9:$J$1631,7,0)</f>
        <v>0</v>
      </c>
      <c r="F521" s="409"/>
      <c r="G521" s="409"/>
      <c r="H521" s="409">
        <f>VLOOKUP(A521,'[1]2020年工作表 (填表用) (2)'!$D$7:$L$1683,9,0)</f>
        <v>0</v>
      </c>
      <c r="I521" s="417" t="str">
        <f t="shared" si="11"/>
        <v/>
      </c>
    </row>
    <row r="522" ht="15" spans="1:9">
      <c r="A522" s="401">
        <v>2070112</v>
      </c>
      <c r="B522" s="408" t="s">
        <v>484</v>
      </c>
      <c r="C522" s="409">
        <f>VLOOKUP(A522,'[1]2020年工作表 (填表用) (2)'!$D$7:$F$1731,3,0)</f>
        <v>164</v>
      </c>
      <c r="D522" s="409">
        <f>VLOOKUP(A522,'[1]2020年工作表 (填表用) (2)'!$D$7:$H$1732,5,0)</f>
        <v>226</v>
      </c>
      <c r="E522" s="409">
        <f>VLOOKUP(A522,'[1]2020年工作表 (填表用) (2)'!$D$9:$J$1631,7,0)</f>
        <v>221</v>
      </c>
      <c r="F522" s="409"/>
      <c r="G522" s="409"/>
      <c r="H522" s="409">
        <f>VLOOKUP(A522,'[1]2020年工作表 (填表用) (2)'!$D$7:$L$1683,9,0)</f>
        <v>212</v>
      </c>
      <c r="I522" s="417" t="str">
        <f t="shared" si="11"/>
        <v/>
      </c>
    </row>
    <row r="523" ht="15" spans="1:9">
      <c r="A523" s="401">
        <v>2070113</v>
      </c>
      <c r="B523" s="408" t="s">
        <v>485</v>
      </c>
      <c r="C523" s="409">
        <f>VLOOKUP(A523,'[1]2020年工作表 (填表用) (2)'!$D$7:$F$1731,3,0)</f>
        <v>425</v>
      </c>
      <c r="D523" s="409">
        <f>VLOOKUP(A523,'[1]2020年工作表 (填表用) (2)'!$D$7:$H$1732,5,0)</f>
        <v>0</v>
      </c>
      <c r="E523" s="409">
        <f>VLOOKUP(A523,'[1]2020年工作表 (填表用) (2)'!$D$9:$J$1631,7,0)</f>
        <v>0</v>
      </c>
      <c r="F523" s="409"/>
      <c r="G523" s="409"/>
      <c r="H523" s="409">
        <f>VLOOKUP(A523,'[1]2020年工作表 (填表用) (2)'!$D$7:$L$1683,9,0)</f>
        <v>0</v>
      </c>
      <c r="I523" s="417" t="str">
        <f t="shared" si="11"/>
        <v/>
      </c>
    </row>
    <row r="524" ht="15" spans="1:12">
      <c r="A524" s="401">
        <v>2070114</v>
      </c>
      <c r="B524" s="408" t="s">
        <v>486</v>
      </c>
      <c r="C524" s="409">
        <f>VLOOKUP(A524,'[1]2020年工作表 (填表用) (2)'!$D$7:$F$1731,3,0)</f>
        <v>94</v>
      </c>
      <c r="D524" s="409">
        <f>VLOOKUP(A524,'[1]2020年工作表 (填表用) (2)'!$D$7:$H$1732,5,0)</f>
        <v>0</v>
      </c>
      <c r="E524" s="409">
        <f>VLOOKUP(A524,'[1]2020年工作表 (填表用) (2)'!$D$9:$J$1631,7,0)</f>
        <v>12</v>
      </c>
      <c r="F524" s="409"/>
      <c r="G524" s="409"/>
      <c r="H524" s="409">
        <f>VLOOKUP(A524,'[1]2020年工作表 (填表用) (2)'!$D$7:$L$1683,9,0)</f>
        <v>12</v>
      </c>
      <c r="I524" s="417" t="str">
        <f t="shared" si="11"/>
        <v/>
      </c>
      <c r="L524">
        <v>12</v>
      </c>
    </row>
    <row r="525" ht="15" spans="1:12">
      <c r="A525" s="401">
        <v>2070199</v>
      </c>
      <c r="B525" s="408" t="s">
        <v>487</v>
      </c>
      <c r="C525" s="409">
        <f>VLOOKUP(A525,'[1]2020年工作表 (填表用) (2)'!$D$7:$F$1731,3,0)</f>
        <v>4142</v>
      </c>
      <c r="D525" s="409">
        <f>VLOOKUP(A525,'[1]2020年工作表 (填表用) (2)'!$D$7:$H$1732,5,0)</f>
        <v>7523</v>
      </c>
      <c r="E525" s="409">
        <f>VLOOKUP(A525,'[1]2020年工作表 (填表用) (2)'!$D$9:$J$1631,7,0)</f>
        <v>7837</v>
      </c>
      <c r="F525" s="409"/>
      <c r="G525" s="409"/>
      <c r="H525" s="409">
        <f>VLOOKUP(A525,'[1]2020年工作表 (填表用) (2)'!$D$7:$L$1683,9,0)</f>
        <v>7985</v>
      </c>
      <c r="I525" s="417" t="str">
        <f t="shared" si="11"/>
        <v/>
      </c>
      <c r="K525">
        <v>140</v>
      </c>
      <c r="L525">
        <v>97</v>
      </c>
    </row>
    <row r="526" ht="15" spans="1:9">
      <c r="A526" s="401">
        <v>20702</v>
      </c>
      <c r="B526" s="402" t="s">
        <v>488</v>
      </c>
      <c r="C526" s="409">
        <f>VLOOKUP(A526,'[1]2020年工作表 (填表用) (2)'!$D$7:$F$1731,3,0)</f>
        <v>175</v>
      </c>
      <c r="D526" s="409">
        <f>VLOOKUP(A526,'[1]2020年工作表 (填表用) (2)'!$D$7:$H$1732,5,0)</f>
        <v>516</v>
      </c>
      <c r="E526" s="409">
        <f>VLOOKUP(A526,'[1]2020年工作表 (填表用) (2)'!$D$9:$J$1631,7,0)</f>
        <v>300</v>
      </c>
      <c r="F526" s="409"/>
      <c r="G526" s="409"/>
      <c r="H526" s="409">
        <f>VLOOKUP(A526,'[1]2020年工作表 (填表用) (2)'!$D$7:$L$1683,9,0)</f>
        <v>355</v>
      </c>
      <c r="I526" s="417" t="str">
        <f t="shared" si="11"/>
        <v/>
      </c>
    </row>
    <row r="527" ht="15" spans="1:10">
      <c r="A527" s="401">
        <v>2070201</v>
      </c>
      <c r="B527" s="408" t="s">
        <v>135</v>
      </c>
      <c r="C527" s="409">
        <f>VLOOKUP(A527,'[1]2020年工作表 (填表用) (2)'!$D$7:$F$1731,3,0)</f>
        <v>0</v>
      </c>
      <c r="D527" s="409">
        <f>VLOOKUP(A527,'[1]2020年工作表 (填表用) (2)'!$D$7:$H$1732,5,0)</f>
        <v>0</v>
      </c>
      <c r="E527" s="409">
        <f>VLOOKUP(A527,'[1]2020年工作表 (填表用) (2)'!$D$9:$J$1631,7,0)</f>
        <v>0</v>
      </c>
      <c r="F527" s="409"/>
      <c r="G527" s="409"/>
      <c r="H527" s="409">
        <f>VLOOKUP(A527,'[1]2020年工作表 (填表用) (2)'!$D$7:$L$1683,9,0)</f>
        <v>0</v>
      </c>
      <c r="I527" s="417" t="str">
        <f t="shared" si="11"/>
        <v/>
      </c>
      <c r="J527" t="s">
        <v>138</v>
      </c>
    </row>
    <row r="528" ht="15" spans="1:10">
      <c r="A528" s="401">
        <v>2070202</v>
      </c>
      <c r="B528" s="408" t="s">
        <v>136</v>
      </c>
      <c r="C528" s="409">
        <f>VLOOKUP(A528,'[1]2020年工作表 (填表用) (2)'!$D$7:$F$1731,3,0)</f>
        <v>0</v>
      </c>
      <c r="D528" s="409">
        <f>VLOOKUP(A528,'[1]2020年工作表 (填表用) (2)'!$D$7:$H$1732,5,0)</f>
        <v>0</v>
      </c>
      <c r="E528" s="409">
        <f>VLOOKUP(A528,'[1]2020年工作表 (填表用) (2)'!$D$9:$J$1631,7,0)</f>
        <v>0</v>
      </c>
      <c r="F528" s="409"/>
      <c r="G528" s="409"/>
      <c r="H528" s="409">
        <f>VLOOKUP(A528,'[1]2020年工作表 (填表用) (2)'!$D$7:$L$1683,9,0)</f>
        <v>0</v>
      </c>
      <c r="I528" s="417" t="str">
        <f t="shared" si="11"/>
        <v/>
      </c>
      <c r="J528" t="s">
        <v>138</v>
      </c>
    </row>
    <row r="529" ht="15" spans="1:10">
      <c r="A529" s="401">
        <v>2070203</v>
      </c>
      <c r="B529" s="408" t="s">
        <v>137</v>
      </c>
      <c r="C529" s="409">
        <f>VLOOKUP(A529,'[1]2020年工作表 (填表用) (2)'!$D$7:$F$1731,3,0)</f>
        <v>0</v>
      </c>
      <c r="D529" s="409">
        <f>VLOOKUP(A529,'[1]2020年工作表 (填表用) (2)'!$D$7:$H$1732,5,0)</f>
        <v>0</v>
      </c>
      <c r="E529" s="409">
        <f>VLOOKUP(A529,'[1]2020年工作表 (填表用) (2)'!$D$9:$J$1631,7,0)</f>
        <v>0</v>
      </c>
      <c r="F529" s="409"/>
      <c r="G529" s="409"/>
      <c r="H529" s="409">
        <f>VLOOKUP(A529,'[1]2020年工作表 (填表用) (2)'!$D$7:$L$1683,9,0)</f>
        <v>0</v>
      </c>
      <c r="I529" s="417" t="str">
        <f t="shared" si="11"/>
        <v/>
      </c>
      <c r="J529" t="s">
        <v>138</v>
      </c>
    </row>
    <row r="530" ht="15" spans="1:11">
      <c r="A530" s="401">
        <v>2070204</v>
      </c>
      <c r="B530" s="408" t="s">
        <v>489</v>
      </c>
      <c r="C530" s="409">
        <f>VLOOKUP(A530,'[1]2020年工作表 (填表用) (2)'!$D$7:$F$1731,3,0)</f>
        <v>175</v>
      </c>
      <c r="D530" s="409">
        <f>VLOOKUP(A530,'[1]2020年工作表 (填表用) (2)'!$D$7:$H$1732,5,0)</f>
        <v>516</v>
      </c>
      <c r="E530" s="409">
        <f>VLOOKUP(A530,'[1]2020年工作表 (填表用) (2)'!$D$9:$J$1631,7,0)</f>
        <v>300</v>
      </c>
      <c r="F530" s="409"/>
      <c r="G530" s="409"/>
      <c r="H530" s="409">
        <f>VLOOKUP(A530,'[1]2020年工作表 (填表用) (2)'!$D$7:$L$1683,9,0)</f>
        <v>355</v>
      </c>
      <c r="I530" s="417" t="str">
        <f t="shared" si="11"/>
        <v/>
      </c>
      <c r="K530">
        <v>129</v>
      </c>
    </row>
    <row r="531" ht="15" spans="1:10">
      <c r="A531" s="401">
        <v>2070205</v>
      </c>
      <c r="B531" s="408" t="s">
        <v>490</v>
      </c>
      <c r="C531" s="409">
        <f>VLOOKUP(A531,'[1]2020年工作表 (填表用) (2)'!$D$7:$F$1731,3,0)</f>
        <v>0</v>
      </c>
      <c r="D531" s="409">
        <f>VLOOKUP(A531,'[1]2020年工作表 (填表用) (2)'!$D$7:$H$1732,5,0)</f>
        <v>0</v>
      </c>
      <c r="E531" s="409">
        <f>VLOOKUP(A531,'[1]2020年工作表 (填表用) (2)'!$D$9:$J$1631,7,0)</f>
        <v>0</v>
      </c>
      <c r="F531" s="409"/>
      <c r="G531" s="409"/>
      <c r="H531" s="409">
        <f>VLOOKUP(A531,'[1]2020年工作表 (填表用) (2)'!$D$7:$L$1683,9,0)</f>
        <v>0</v>
      </c>
      <c r="I531" s="417" t="str">
        <f t="shared" si="11"/>
        <v/>
      </c>
      <c r="J531" t="s">
        <v>138</v>
      </c>
    </row>
    <row r="532" ht="15" spans="1:10">
      <c r="A532" s="401">
        <v>2070206</v>
      </c>
      <c r="B532" s="408" t="s">
        <v>491</v>
      </c>
      <c r="C532" s="409">
        <f>VLOOKUP(A532,'[1]2020年工作表 (填表用) (2)'!$D$7:$F$1731,3,0)</f>
        <v>0</v>
      </c>
      <c r="D532" s="409">
        <f>VLOOKUP(A532,'[1]2020年工作表 (填表用) (2)'!$D$7:$H$1732,5,0)</f>
        <v>0</v>
      </c>
      <c r="E532" s="409">
        <f>VLOOKUP(A532,'[1]2020年工作表 (填表用) (2)'!$D$9:$J$1631,7,0)</f>
        <v>0</v>
      </c>
      <c r="F532" s="409"/>
      <c r="G532" s="409"/>
      <c r="H532" s="409">
        <f>VLOOKUP(A532,'[1]2020年工作表 (填表用) (2)'!$D$7:$L$1683,9,0)</f>
        <v>0</v>
      </c>
      <c r="I532" s="417" t="str">
        <f t="shared" si="11"/>
        <v/>
      </c>
      <c r="J532" t="s">
        <v>138</v>
      </c>
    </row>
    <row r="533" ht="15" spans="1:10">
      <c r="A533" s="401">
        <v>2070299</v>
      </c>
      <c r="B533" s="408" t="s">
        <v>492</v>
      </c>
      <c r="C533" s="409">
        <f>VLOOKUP(A533,'[1]2020年工作表 (填表用) (2)'!$D$7:$F$1731,3,0)</f>
        <v>0</v>
      </c>
      <c r="D533" s="409">
        <f>VLOOKUP(A533,'[1]2020年工作表 (填表用) (2)'!$D$7:$H$1732,5,0)</f>
        <v>0</v>
      </c>
      <c r="E533" s="409">
        <f>VLOOKUP(A533,'[1]2020年工作表 (填表用) (2)'!$D$9:$J$1631,7,0)</f>
        <v>0</v>
      </c>
      <c r="F533" s="409"/>
      <c r="G533" s="409"/>
      <c r="H533" s="409">
        <f>VLOOKUP(A533,'[1]2020年工作表 (填表用) (2)'!$D$7:$L$1683,9,0)</f>
        <v>0</v>
      </c>
      <c r="I533" s="417" t="str">
        <f t="shared" si="11"/>
        <v/>
      </c>
      <c r="J533" t="s">
        <v>138</v>
      </c>
    </row>
    <row r="534" ht="15" spans="1:12">
      <c r="A534" s="401">
        <v>20703</v>
      </c>
      <c r="B534" s="402" t="s">
        <v>493</v>
      </c>
      <c r="C534" s="409">
        <f>VLOOKUP(A534,'[1]2020年工作表 (填表用) (2)'!$D$7:$F$1731,3,0)</f>
        <v>252</v>
      </c>
      <c r="D534" s="409">
        <f>VLOOKUP(A534,'[1]2020年工作表 (填表用) (2)'!$D$7:$H$1732,5,0)</f>
        <v>374</v>
      </c>
      <c r="E534" s="409">
        <f>VLOOKUP(A534,'[1]2020年工作表 (填表用) (2)'!$D$9:$J$1631,7,0)</f>
        <v>491</v>
      </c>
      <c r="F534" s="409"/>
      <c r="G534" s="409"/>
      <c r="H534" s="409">
        <f>VLOOKUP(A534,'[1]2020年工作表 (填表用) (2)'!$D$7:$L$1683,9,0)</f>
        <v>410</v>
      </c>
      <c r="I534" s="417" t="str">
        <f t="shared" si="11"/>
        <v/>
      </c>
      <c r="L534">
        <v>190</v>
      </c>
    </row>
    <row r="535" ht="15" spans="1:10">
      <c r="A535" s="401">
        <v>2070301</v>
      </c>
      <c r="B535" s="408" t="s">
        <v>135</v>
      </c>
      <c r="C535" s="409">
        <f>VLOOKUP(A535,'[1]2020年工作表 (填表用) (2)'!$D$7:$F$1731,3,0)</f>
        <v>0</v>
      </c>
      <c r="D535" s="409">
        <f>VLOOKUP(A535,'[1]2020年工作表 (填表用) (2)'!$D$7:$H$1732,5,0)</f>
        <v>0</v>
      </c>
      <c r="E535" s="409">
        <f>VLOOKUP(A535,'[1]2020年工作表 (填表用) (2)'!$D$9:$J$1631,7,0)</f>
        <v>0</v>
      </c>
      <c r="F535" s="409"/>
      <c r="G535" s="409"/>
      <c r="H535" s="409">
        <f>VLOOKUP(A535,'[1]2020年工作表 (填表用) (2)'!$D$7:$L$1683,9,0)</f>
        <v>0</v>
      </c>
      <c r="I535" s="417" t="str">
        <f t="shared" si="11"/>
        <v/>
      </c>
      <c r="J535" t="s">
        <v>138</v>
      </c>
    </row>
    <row r="536" ht="15" spans="1:10">
      <c r="A536" s="401">
        <v>2070302</v>
      </c>
      <c r="B536" s="408" t="s">
        <v>136</v>
      </c>
      <c r="C536" s="409">
        <f>VLOOKUP(A536,'[1]2020年工作表 (填表用) (2)'!$D$7:$F$1731,3,0)</f>
        <v>0</v>
      </c>
      <c r="D536" s="409">
        <f>VLOOKUP(A536,'[1]2020年工作表 (填表用) (2)'!$D$7:$H$1732,5,0)</f>
        <v>0</v>
      </c>
      <c r="E536" s="409">
        <f>VLOOKUP(A536,'[1]2020年工作表 (填表用) (2)'!$D$9:$J$1631,7,0)</f>
        <v>0</v>
      </c>
      <c r="F536" s="409"/>
      <c r="G536" s="409"/>
      <c r="H536" s="409">
        <f>VLOOKUP(A536,'[1]2020年工作表 (填表用) (2)'!$D$7:$L$1683,9,0)</f>
        <v>0</v>
      </c>
      <c r="I536" s="417" t="str">
        <f t="shared" si="11"/>
        <v/>
      </c>
      <c r="J536" t="s">
        <v>138</v>
      </c>
    </row>
    <row r="537" ht="15" spans="1:10">
      <c r="A537" s="401">
        <v>2070303</v>
      </c>
      <c r="B537" s="408" t="s">
        <v>137</v>
      </c>
      <c r="C537" s="409">
        <f>VLOOKUP(A537,'[1]2020年工作表 (填表用) (2)'!$D$7:$F$1731,3,0)</f>
        <v>0</v>
      </c>
      <c r="D537" s="409">
        <f>VLOOKUP(A537,'[1]2020年工作表 (填表用) (2)'!$D$7:$H$1732,5,0)</f>
        <v>0</v>
      </c>
      <c r="E537" s="409">
        <f>VLOOKUP(A537,'[1]2020年工作表 (填表用) (2)'!$D$9:$J$1631,7,0)</f>
        <v>0</v>
      </c>
      <c r="F537" s="409"/>
      <c r="G537" s="409"/>
      <c r="H537" s="409">
        <f>VLOOKUP(A537,'[1]2020年工作表 (填表用) (2)'!$D$7:$L$1683,9,0)</f>
        <v>0</v>
      </c>
      <c r="I537" s="417" t="str">
        <f t="shared" si="11"/>
        <v/>
      </c>
      <c r="J537" t="s">
        <v>138</v>
      </c>
    </row>
    <row r="538" ht="15" spans="1:10">
      <c r="A538" s="401">
        <v>2070304</v>
      </c>
      <c r="B538" s="408" t="s">
        <v>494</v>
      </c>
      <c r="C538" s="409">
        <f>VLOOKUP(A538,'[1]2020年工作表 (填表用) (2)'!$D$7:$F$1731,3,0)</f>
        <v>0</v>
      </c>
      <c r="D538" s="409">
        <f>VLOOKUP(A538,'[1]2020年工作表 (填表用) (2)'!$D$7:$H$1732,5,0)</f>
        <v>0</v>
      </c>
      <c r="E538" s="409">
        <f>VLOOKUP(A538,'[1]2020年工作表 (填表用) (2)'!$D$9:$J$1631,7,0)</f>
        <v>0</v>
      </c>
      <c r="F538" s="409"/>
      <c r="G538" s="409"/>
      <c r="H538" s="409">
        <f>VLOOKUP(A538,'[1]2020年工作表 (填表用) (2)'!$D$7:$L$1683,9,0)</f>
        <v>0</v>
      </c>
      <c r="I538" s="417" t="str">
        <f t="shared" si="11"/>
        <v/>
      </c>
      <c r="J538" t="s">
        <v>138</v>
      </c>
    </row>
    <row r="539" ht="15" spans="1:10">
      <c r="A539" s="401">
        <v>2070305</v>
      </c>
      <c r="B539" s="408" t="s">
        <v>495</v>
      </c>
      <c r="C539" s="409">
        <f>VLOOKUP(A539,'[1]2020年工作表 (填表用) (2)'!$D$7:$F$1731,3,0)</f>
        <v>0</v>
      </c>
      <c r="D539" s="409">
        <f>VLOOKUP(A539,'[1]2020年工作表 (填表用) (2)'!$D$7:$H$1732,5,0)</f>
        <v>0</v>
      </c>
      <c r="E539" s="409">
        <f>VLOOKUP(A539,'[1]2020年工作表 (填表用) (2)'!$D$9:$J$1631,7,0)</f>
        <v>0</v>
      </c>
      <c r="F539" s="409"/>
      <c r="G539" s="409"/>
      <c r="H539" s="409">
        <f>VLOOKUP(A539,'[1]2020年工作表 (填表用) (2)'!$D$7:$L$1683,9,0)</f>
        <v>0</v>
      </c>
      <c r="I539" s="417" t="str">
        <f t="shared" si="11"/>
        <v/>
      </c>
      <c r="J539" t="s">
        <v>138</v>
      </c>
    </row>
    <row r="540" ht="15" spans="1:9">
      <c r="A540" s="401">
        <v>2070306</v>
      </c>
      <c r="B540" s="408" t="s">
        <v>496</v>
      </c>
      <c r="C540" s="409">
        <f>VLOOKUP(A540,'[1]2020年工作表 (填表用) (2)'!$D$7:$F$1731,3,0)</f>
        <v>0</v>
      </c>
      <c r="D540" s="409">
        <f>VLOOKUP(A540,'[1]2020年工作表 (填表用) (2)'!$D$7:$H$1732,5,0)</f>
        <v>15</v>
      </c>
      <c r="E540" s="409">
        <f>VLOOKUP(A540,'[1]2020年工作表 (填表用) (2)'!$D$9:$J$1631,7,0)</f>
        <v>0</v>
      </c>
      <c r="F540" s="409"/>
      <c r="G540" s="409"/>
      <c r="H540" s="409">
        <f>VLOOKUP(A540,'[1]2020年工作表 (填表用) (2)'!$D$7:$L$1683,9,0)</f>
        <v>0</v>
      </c>
      <c r="I540" s="417" t="str">
        <f t="shared" si="11"/>
        <v/>
      </c>
    </row>
    <row r="541" ht="15" spans="1:12">
      <c r="A541" s="401">
        <v>2070307</v>
      </c>
      <c r="B541" s="408" t="s">
        <v>497</v>
      </c>
      <c r="C541" s="409">
        <f>VLOOKUP(A541,'[1]2020年工作表 (填表用) (2)'!$D$7:$F$1731,3,0)</f>
        <v>179</v>
      </c>
      <c r="D541" s="409">
        <f>VLOOKUP(A541,'[1]2020年工作表 (填表用) (2)'!$D$7:$H$1732,5,0)</f>
        <v>218</v>
      </c>
      <c r="E541" s="409">
        <f>VLOOKUP(A541,'[1]2020年工作表 (填表用) (2)'!$D$9:$J$1631,7,0)</f>
        <v>386</v>
      </c>
      <c r="F541" s="409"/>
      <c r="G541" s="409"/>
      <c r="H541" s="409">
        <f>VLOOKUP(A541,'[1]2020年工作表 (填表用) (2)'!$D$7:$L$1683,9,0)</f>
        <v>307</v>
      </c>
      <c r="I541" s="417" t="str">
        <f t="shared" si="11"/>
        <v/>
      </c>
      <c r="K541">
        <v>184</v>
      </c>
      <c r="L541">
        <v>176</v>
      </c>
    </row>
    <row r="542" ht="15" spans="1:12">
      <c r="A542" s="401">
        <v>2070308</v>
      </c>
      <c r="B542" s="408" t="s">
        <v>498</v>
      </c>
      <c r="C542" s="409">
        <f>VLOOKUP(A542,'[1]2020年工作表 (填表用) (2)'!$D$7:$F$1731,3,0)</f>
        <v>25</v>
      </c>
      <c r="D542" s="409">
        <f>VLOOKUP(A542,'[1]2020年工作表 (填表用) (2)'!$D$7:$H$1732,5,0)</f>
        <v>25</v>
      </c>
      <c r="E542" s="409">
        <f>VLOOKUP(A542,'[1]2020年工作表 (填表用) (2)'!$D$9:$J$1631,7,0)</f>
        <v>39</v>
      </c>
      <c r="F542" s="409"/>
      <c r="G542" s="409"/>
      <c r="H542" s="409">
        <f>VLOOKUP(A542,'[1]2020年工作表 (填表用) (2)'!$D$7:$L$1683,9,0)</f>
        <v>38</v>
      </c>
      <c r="I542" s="417" t="str">
        <f t="shared" si="11"/>
        <v/>
      </c>
      <c r="L542">
        <v>14</v>
      </c>
    </row>
    <row r="543" ht="15" spans="1:10">
      <c r="A543" s="401">
        <v>2070309</v>
      </c>
      <c r="B543" s="408" t="s">
        <v>499</v>
      </c>
      <c r="C543" s="409">
        <f>VLOOKUP(A543,'[1]2020年工作表 (填表用) (2)'!$D$7:$F$1731,3,0)</f>
        <v>0</v>
      </c>
      <c r="D543" s="409">
        <f>VLOOKUP(A543,'[1]2020年工作表 (填表用) (2)'!$D$7:$H$1732,5,0)</f>
        <v>0</v>
      </c>
      <c r="E543" s="409">
        <f>VLOOKUP(A543,'[1]2020年工作表 (填表用) (2)'!$D$9:$J$1631,7,0)</f>
        <v>0</v>
      </c>
      <c r="F543" s="409"/>
      <c r="G543" s="409"/>
      <c r="H543" s="409">
        <f>VLOOKUP(A543,'[1]2020年工作表 (填表用) (2)'!$D$7:$L$1683,9,0)</f>
        <v>0</v>
      </c>
      <c r="I543" s="417" t="str">
        <f t="shared" si="11"/>
        <v/>
      </c>
      <c r="J543" t="s">
        <v>138</v>
      </c>
    </row>
    <row r="544" ht="15" spans="1:9">
      <c r="A544" s="401">
        <v>2070399</v>
      </c>
      <c r="B544" s="408" t="s">
        <v>500</v>
      </c>
      <c r="C544" s="409">
        <f>VLOOKUP(A544,'[1]2020年工作表 (填表用) (2)'!$D$7:$F$1731,3,0)</f>
        <v>48</v>
      </c>
      <c r="D544" s="409">
        <f>VLOOKUP(A544,'[1]2020年工作表 (填表用) (2)'!$D$7:$H$1732,5,0)</f>
        <v>116</v>
      </c>
      <c r="E544" s="409">
        <f>VLOOKUP(A544,'[1]2020年工作表 (填表用) (2)'!$D$9:$J$1631,7,0)</f>
        <v>66</v>
      </c>
      <c r="F544" s="409"/>
      <c r="G544" s="409"/>
      <c r="H544" s="409">
        <f>VLOOKUP(A544,'[1]2020年工作表 (填表用) (2)'!$D$7:$L$1683,9,0)</f>
        <v>65</v>
      </c>
      <c r="I544" s="417" t="str">
        <f t="shared" si="11"/>
        <v/>
      </c>
    </row>
    <row r="545" ht="15" spans="1:9">
      <c r="A545" s="401">
        <v>20706</v>
      </c>
      <c r="B545" s="421" t="s">
        <v>501</v>
      </c>
      <c r="C545" s="409">
        <f>VLOOKUP(A545,'[1]2020年工作表 (填表用) (2)'!$D$7:$F$1731,3,0)</f>
        <v>29</v>
      </c>
      <c r="D545" s="409">
        <f>VLOOKUP(A545,'[1]2020年工作表 (填表用) (2)'!$D$7:$H$1732,5,0)</f>
        <v>0</v>
      </c>
      <c r="E545" s="409">
        <f>VLOOKUP(A545,'[1]2020年工作表 (填表用) (2)'!$D$9:$J$1631,7,0)</f>
        <v>48</v>
      </c>
      <c r="F545" s="409"/>
      <c r="G545" s="409"/>
      <c r="H545" s="409">
        <f>VLOOKUP(A545,'[1]2020年工作表 (填表用) (2)'!$D$7:$L$1683,9,0)</f>
        <v>52</v>
      </c>
      <c r="I545" s="417" t="str">
        <f t="shared" si="11"/>
        <v/>
      </c>
    </row>
    <row r="546" ht="15" spans="1:10">
      <c r="A546" s="401">
        <v>2070601</v>
      </c>
      <c r="B546" s="408" t="s">
        <v>135</v>
      </c>
      <c r="C546" s="409">
        <f>VLOOKUP(A546,'[1]2020年工作表 (填表用) (2)'!$D$7:$F$1731,3,0)</f>
        <v>0</v>
      </c>
      <c r="D546" s="409">
        <f>VLOOKUP(A546,'[1]2020年工作表 (填表用) (2)'!$D$7:$H$1732,5,0)</f>
        <v>0</v>
      </c>
      <c r="E546" s="409">
        <f>VLOOKUP(A546,'[1]2020年工作表 (填表用) (2)'!$D$9:$J$1631,7,0)</f>
        <v>0</v>
      </c>
      <c r="F546" s="409"/>
      <c r="G546" s="409"/>
      <c r="H546" s="409">
        <f>VLOOKUP(A546,'[1]2020年工作表 (填表用) (2)'!$D$7:$L$1683,9,0)</f>
        <v>0</v>
      </c>
      <c r="I546" s="417" t="str">
        <f t="shared" si="11"/>
        <v/>
      </c>
      <c r="J546" t="s">
        <v>138</v>
      </c>
    </row>
    <row r="547" ht="15" spans="1:10">
      <c r="A547" s="401">
        <v>2070602</v>
      </c>
      <c r="B547" s="408" t="s">
        <v>136</v>
      </c>
      <c r="C547" s="409">
        <f>VLOOKUP(A547,'[1]2020年工作表 (填表用) (2)'!$D$7:$F$1731,3,0)</f>
        <v>0</v>
      </c>
      <c r="D547" s="409">
        <f>VLOOKUP(A547,'[1]2020年工作表 (填表用) (2)'!$D$7:$H$1732,5,0)</f>
        <v>0</v>
      </c>
      <c r="E547" s="409">
        <f>VLOOKUP(A547,'[1]2020年工作表 (填表用) (2)'!$D$9:$J$1631,7,0)</f>
        <v>0</v>
      </c>
      <c r="F547" s="409"/>
      <c r="G547" s="409"/>
      <c r="H547" s="409">
        <f>VLOOKUP(A547,'[1]2020年工作表 (填表用) (2)'!$D$7:$L$1683,9,0)</f>
        <v>0</v>
      </c>
      <c r="I547" s="417" t="str">
        <f t="shared" si="11"/>
        <v/>
      </c>
      <c r="J547" t="s">
        <v>138</v>
      </c>
    </row>
    <row r="548" ht="15" spans="1:10">
      <c r="A548" s="401">
        <v>2070603</v>
      </c>
      <c r="B548" s="408" t="s">
        <v>137</v>
      </c>
      <c r="C548" s="409">
        <f>VLOOKUP(A548,'[1]2020年工作表 (填表用) (2)'!$D$7:$F$1731,3,0)</f>
        <v>0</v>
      </c>
      <c r="D548" s="409">
        <f>VLOOKUP(A548,'[1]2020年工作表 (填表用) (2)'!$D$7:$H$1732,5,0)</f>
        <v>0</v>
      </c>
      <c r="E548" s="409">
        <f>VLOOKUP(A548,'[1]2020年工作表 (填表用) (2)'!$D$9:$J$1631,7,0)</f>
        <v>0</v>
      </c>
      <c r="F548" s="409"/>
      <c r="G548" s="409"/>
      <c r="H548" s="409">
        <f>VLOOKUP(A548,'[1]2020年工作表 (填表用) (2)'!$D$7:$L$1683,9,0)</f>
        <v>0</v>
      </c>
      <c r="I548" s="417" t="str">
        <f t="shared" si="11"/>
        <v/>
      </c>
      <c r="J548" t="s">
        <v>138</v>
      </c>
    </row>
    <row r="549" ht="15" spans="1:10">
      <c r="A549" s="401">
        <v>2070604</v>
      </c>
      <c r="B549" s="408" t="s">
        <v>502</v>
      </c>
      <c r="C549" s="409">
        <f>VLOOKUP(A549,'[1]2020年工作表 (填表用) (2)'!$D$7:$F$1731,3,0)</f>
        <v>0</v>
      </c>
      <c r="D549" s="409">
        <f>VLOOKUP(A549,'[1]2020年工作表 (填表用) (2)'!$D$7:$H$1732,5,0)</f>
        <v>0</v>
      </c>
      <c r="E549" s="409">
        <f>VLOOKUP(A549,'[1]2020年工作表 (填表用) (2)'!$D$9:$J$1631,7,0)</f>
        <v>0</v>
      </c>
      <c r="F549" s="409"/>
      <c r="G549" s="409"/>
      <c r="H549" s="409">
        <f>VLOOKUP(A549,'[1]2020年工作表 (填表用) (2)'!$D$7:$L$1683,9,0)</f>
        <v>0</v>
      </c>
      <c r="I549" s="417" t="str">
        <f t="shared" si="11"/>
        <v/>
      </c>
      <c r="J549" t="s">
        <v>138</v>
      </c>
    </row>
    <row r="550" ht="15" spans="1:9">
      <c r="A550" s="401">
        <v>2070605</v>
      </c>
      <c r="B550" s="408" t="s">
        <v>503</v>
      </c>
      <c r="C550" s="409">
        <f>VLOOKUP(A550,'[1]2020年工作表 (填表用) (2)'!$D$7:$F$1731,3,0)</f>
        <v>9</v>
      </c>
      <c r="D550" s="409">
        <f>VLOOKUP(A550,'[1]2020年工作表 (填表用) (2)'!$D$7:$H$1732,5,0)</f>
        <v>0</v>
      </c>
      <c r="E550" s="409">
        <f>VLOOKUP(A550,'[1]2020年工作表 (填表用) (2)'!$D$9:$J$1631,7,0)</f>
        <v>22</v>
      </c>
      <c r="F550" s="409"/>
      <c r="G550" s="409"/>
      <c r="H550" s="409">
        <f>VLOOKUP(A550,'[1]2020年工作表 (填表用) (2)'!$D$7:$L$1683,9,0)</f>
        <v>26</v>
      </c>
      <c r="I550" s="417" t="str">
        <f t="shared" si="11"/>
        <v/>
      </c>
    </row>
    <row r="551" ht="15" spans="1:10">
      <c r="A551" s="401">
        <v>2070606</v>
      </c>
      <c r="B551" s="408" t="s">
        <v>504</v>
      </c>
      <c r="C551" s="409">
        <f>VLOOKUP(A551,'[1]2020年工作表 (填表用) (2)'!$D$7:$F$1731,3,0)</f>
        <v>0</v>
      </c>
      <c r="D551" s="409">
        <f>VLOOKUP(A551,'[1]2020年工作表 (填表用) (2)'!$D$7:$H$1732,5,0)</f>
        <v>0</v>
      </c>
      <c r="E551" s="409">
        <f>VLOOKUP(A551,'[1]2020年工作表 (填表用) (2)'!$D$9:$J$1631,7,0)</f>
        <v>0</v>
      </c>
      <c r="F551" s="409"/>
      <c r="G551" s="409"/>
      <c r="H551" s="409">
        <f>VLOOKUP(A551,'[1]2020年工作表 (填表用) (2)'!$D$7:$L$1683,9,0)</f>
        <v>0</v>
      </c>
      <c r="I551" s="417" t="str">
        <f t="shared" si="11"/>
        <v/>
      </c>
      <c r="J551" t="s">
        <v>138</v>
      </c>
    </row>
    <row r="552" ht="15" spans="1:9">
      <c r="A552" s="401">
        <v>2070607</v>
      </c>
      <c r="B552" s="408" t="s">
        <v>505</v>
      </c>
      <c r="C552" s="409">
        <f>VLOOKUP(A552,'[1]2020年工作表 (填表用) (2)'!$D$7:$F$1731,3,0)</f>
        <v>20</v>
      </c>
      <c r="D552" s="409">
        <f>VLOOKUP(A552,'[1]2020年工作表 (填表用) (2)'!$D$7:$H$1732,5,0)</f>
        <v>0</v>
      </c>
      <c r="E552" s="409">
        <f>VLOOKUP(A552,'[1]2020年工作表 (填表用) (2)'!$D$9:$J$1631,7,0)</f>
        <v>26</v>
      </c>
      <c r="F552" s="409"/>
      <c r="G552" s="409"/>
      <c r="H552" s="409">
        <f>VLOOKUP(A552,'[1]2020年工作表 (填表用) (2)'!$D$7:$L$1683,9,0)</f>
        <v>26</v>
      </c>
      <c r="I552" s="417" t="str">
        <f t="shared" si="11"/>
        <v/>
      </c>
    </row>
    <row r="553" ht="15" spans="1:10">
      <c r="A553" s="401">
        <v>2070699</v>
      </c>
      <c r="B553" s="408" t="s">
        <v>506</v>
      </c>
      <c r="C553" s="409">
        <f>VLOOKUP(A553,'[1]2020年工作表 (填表用) (2)'!$D$7:$F$1731,3,0)</f>
        <v>0</v>
      </c>
      <c r="D553" s="409">
        <f>VLOOKUP(A553,'[1]2020年工作表 (填表用) (2)'!$D$7:$H$1732,5,0)</f>
        <v>0</v>
      </c>
      <c r="E553" s="409">
        <f>VLOOKUP(A553,'[1]2020年工作表 (填表用) (2)'!$D$9:$J$1631,7,0)</f>
        <v>0</v>
      </c>
      <c r="F553" s="409"/>
      <c r="G553" s="409"/>
      <c r="H553" s="409">
        <f>VLOOKUP(A553,'[1]2020年工作表 (填表用) (2)'!$D$7:$L$1683,9,0)</f>
        <v>0</v>
      </c>
      <c r="I553" s="417" t="str">
        <f t="shared" si="11"/>
        <v/>
      </c>
      <c r="J553" t="s">
        <v>138</v>
      </c>
    </row>
    <row r="554" ht="15" spans="1:9">
      <c r="A554" s="401">
        <v>20708</v>
      </c>
      <c r="B554" s="402" t="s">
        <v>507</v>
      </c>
      <c r="C554" s="409">
        <f>VLOOKUP(A554,'[1]2020年工作表 (填表用) (2)'!$D$7:$F$1731,3,0)</f>
        <v>1892</v>
      </c>
      <c r="D554" s="409">
        <f>VLOOKUP(A554,'[1]2020年工作表 (填表用) (2)'!$D$7:$H$1732,5,0)</f>
        <v>166</v>
      </c>
      <c r="E554" s="409">
        <f>VLOOKUP(A554,'[1]2020年工作表 (填表用) (2)'!$D$9:$J$1631,7,0)</f>
        <v>185</v>
      </c>
      <c r="F554" s="409"/>
      <c r="G554" s="409"/>
      <c r="H554" s="409">
        <f>VLOOKUP(A554,'[1]2020年工作表 (填表用) (2)'!$D$7:$L$1683,9,0)</f>
        <v>182</v>
      </c>
      <c r="I554" s="417" t="str">
        <f t="shared" si="11"/>
        <v/>
      </c>
    </row>
    <row r="555" ht="15" spans="1:10">
      <c r="A555" s="401">
        <v>2070801</v>
      </c>
      <c r="B555" s="408" t="s">
        <v>135</v>
      </c>
      <c r="C555" s="409">
        <f>VLOOKUP(A555,'[1]2020年工作表 (填表用) (2)'!$D$7:$F$1731,3,0)</f>
        <v>0</v>
      </c>
      <c r="D555" s="409">
        <f>VLOOKUP(A555,'[1]2020年工作表 (填表用) (2)'!$D$7:$H$1732,5,0)</f>
        <v>0</v>
      </c>
      <c r="E555" s="409">
        <f>VLOOKUP(A555,'[1]2020年工作表 (填表用) (2)'!$D$9:$J$1631,7,0)</f>
        <v>0</v>
      </c>
      <c r="F555" s="409"/>
      <c r="G555" s="409"/>
      <c r="H555" s="409">
        <f>VLOOKUP(A555,'[1]2020年工作表 (填表用) (2)'!$D$7:$L$1683,9,0)</f>
        <v>0</v>
      </c>
      <c r="I555" s="417" t="str">
        <f t="shared" si="11"/>
        <v/>
      </c>
      <c r="J555" t="s">
        <v>138</v>
      </c>
    </row>
    <row r="556" ht="15" spans="1:9">
      <c r="A556" s="401">
        <v>2070802</v>
      </c>
      <c r="B556" s="408" t="s">
        <v>136</v>
      </c>
      <c r="C556" s="409">
        <f>VLOOKUP(A556,'[1]2020年工作表 (填表用) (2)'!$D$7:$F$1731,3,0)</f>
        <v>27</v>
      </c>
      <c r="D556" s="409">
        <f>VLOOKUP(A556,'[1]2020年工作表 (填表用) (2)'!$D$7:$H$1732,5,0)</f>
        <v>0</v>
      </c>
      <c r="E556" s="409">
        <f>VLOOKUP(A556,'[1]2020年工作表 (填表用) (2)'!$D$9:$J$1631,7,0)</f>
        <v>0</v>
      </c>
      <c r="F556" s="409"/>
      <c r="G556" s="409"/>
      <c r="H556" s="409">
        <f>VLOOKUP(A556,'[1]2020年工作表 (填表用) (2)'!$D$7:$L$1683,9,0)</f>
        <v>0</v>
      </c>
      <c r="I556" s="417" t="str">
        <f t="shared" si="11"/>
        <v/>
      </c>
    </row>
    <row r="557" ht="15" spans="1:10">
      <c r="A557" s="401">
        <v>2070803</v>
      </c>
      <c r="B557" s="408" t="s">
        <v>137</v>
      </c>
      <c r="C557" s="409">
        <f>VLOOKUP(A557,'[1]2020年工作表 (填表用) (2)'!$D$7:$F$1731,3,0)</f>
        <v>0</v>
      </c>
      <c r="D557" s="409">
        <f>VLOOKUP(A557,'[1]2020年工作表 (填表用) (2)'!$D$7:$H$1732,5,0)</f>
        <v>0</v>
      </c>
      <c r="E557" s="409">
        <f>VLOOKUP(A557,'[1]2020年工作表 (填表用) (2)'!$D$9:$J$1631,7,0)</f>
        <v>0</v>
      </c>
      <c r="F557" s="409"/>
      <c r="G557" s="409"/>
      <c r="H557" s="409">
        <f>VLOOKUP(A557,'[1]2020年工作表 (填表用) (2)'!$D$7:$L$1683,9,0)</f>
        <v>0</v>
      </c>
      <c r="I557" s="417" t="str">
        <f t="shared" si="11"/>
        <v/>
      </c>
      <c r="J557" t="s">
        <v>138</v>
      </c>
    </row>
    <row r="558" ht="15" spans="1:9">
      <c r="A558" s="425">
        <v>2070804</v>
      </c>
      <c r="B558" s="427" t="s">
        <v>508</v>
      </c>
      <c r="C558" s="409"/>
      <c r="D558" s="409"/>
      <c r="E558" s="409"/>
      <c r="F558" s="409"/>
      <c r="G558" s="409"/>
      <c r="H558" s="409"/>
      <c r="I558" s="417" t="str">
        <f t="shared" si="11"/>
        <v/>
      </c>
    </row>
    <row r="559" ht="15" spans="1:9">
      <c r="A559" s="425">
        <v>2070805</v>
      </c>
      <c r="B559" s="427" t="s">
        <v>509</v>
      </c>
      <c r="C559" s="409"/>
      <c r="D559" s="409"/>
      <c r="E559" s="409"/>
      <c r="F559" s="409"/>
      <c r="G559" s="409"/>
      <c r="H559" s="409"/>
      <c r="I559" s="417" t="str">
        <f t="shared" si="11"/>
        <v/>
      </c>
    </row>
    <row r="560" ht="15" spans="1:10">
      <c r="A560" s="401">
        <v>2070806</v>
      </c>
      <c r="B560" s="408" t="s">
        <v>510</v>
      </c>
      <c r="C560" s="409">
        <f>VLOOKUP(A560,'[1]2020年工作表 (填表用) (2)'!$D$7:$F$1731,3,0)</f>
        <v>0</v>
      </c>
      <c r="D560" s="409">
        <f>VLOOKUP(A560,'[1]2020年工作表 (填表用) (2)'!$D$7:$H$1732,5,0)</f>
        <v>0</v>
      </c>
      <c r="E560" s="409">
        <f>VLOOKUP(A560,'[1]2020年工作表 (填表用) (2)'!$D$9:$J$1631,7,0)</f>
        <v>0</v>
      </c>
      <c r="F560" s="409"/>
      <c r="G560" s="409"/>
      <c r="H560" s="409">
        <f>VLOOKUP(A560,'[1]2020年工作表 (填表用) (2)'!$D$7:$L$1683,9,0)</f>
        <v>0</v>
      </c>
      <c r="I560" s="417" t="str">
        <f t="shared" si="11"/>
        <v/>
      </c>
      <c r="J560" t="s">
        <v>138</v>
      </c>
    </row>
    <row r="561" ht="15" spans="1:9">
      <c r="A561" s="401">
        <v>2070808</v>
      </c>
      <c r="B561" s="408" t="s">
        <v>511</v>
      </c>
      <c r="C561" s="409">
        <v>1856</v>
      </c>
      <c r="D561" s="409"/>
      <c r="E561" s="409"/>
      <c r="F561" s="409"/>
      <c r="G561" s="409"/>
      <c r="H561" s="409"/>
      <c r="I561" s="417"/>
    </row>
    <row r="562" ht="15" spans="1:9">
      <c r="A562" s="401">
        <v>2070899</v>
      </c>
      <c r="B562" s="408" t="s">
        <v>512</v>
      </c>
      <c r="C562" s="409">
        <f>VLOOKUP(A562,'[1]2020年工作表 (填表用) (2)'!$D$7:$F$1731,3,0)</f>
        <v>9</v>
      </c>
      <c r="D562" s="409">
        <f>VLOOKUP(A562,'[1]2020年工作表 (填表用) (2)'!$D$7:$H$1732,5,0)</f>
        <v>166</v>
      </c>
      <c r="E562" s="409">
        <f>VLOOKUP(A562,'[1]2020年工作表 (填表用) (2)'!$D$9:$J$1631,7,0)</f>
        <v>166</v>
      </c>
      <c r="F562" s="409"/>
      <c r="G562" s="409"/>
      <c r="H562" s="409">
        <f>VLOOKUP(A562,'[1]2020年工作表 (填表用) (2)'!$D$7:$L$1683,9,0)</f>
        <v>163</v>
      </c>
      <c r="I562" s="417" t="str">
        <f t="shared" ref="I562:I625" si="12">IF(ISERROR(H562/G562),"",H562/G562*100)</f>
        <v/>
      </c>
    </row>
    <row r="563" ht="15" spans="1:12">
      <c r="A563" s="401">
        <v>20799</v>
      </c>
      <c r="B563" s="402" t="s">
        <v>513</v>
      </c>
      <c r="C563" s="409">
        <f>VLOOKUP(A563,'[1]2020年工作表 (填表用) (2)'!$D$7:$F$1731,3,0)</f>
        <v>52</v>
      </c>
      <c r="D563" s="409">
        <f>VLOOKUP(A563,'[1]2020年工作表 (填表用) (2)'!$D$7:$H$1732,5,0)</f>
        <v>1173</v>
      </c>
      <c r="E563" s="409">
        <f>VLOOKUP(A563,'[1]2020年工作表 (填表用) (2)'!$D$9:$J$1631,7,0)</f>
        <v>1269</v>
      </c>
      <c r="F563" s="409"/>
      <c r="G563" s="409"/>
      <c r="H563" s="409">
        <f>VLOOKUP(A563,'[1]2020年工作表 (填表用) (2)'!$D$7:$L$1683,9,0)</f>
        <v>1445</v>
      </c>
      <c r="I563" s="417" t="str">
        <f t="shared" si="12"/>
        <v/>
      </c>
      <c r="L563">
        <v>269</v>
      </c>
    </row>
    <row r="564" ht="15" spans="1:12">
      <c r="A564" s="401">
        <v>2079902</v>
      </c>
      <c r="B564" s="408" t="s">
        <v>514</v>
      </c>
      <c r="C564" s="409">
        <f>VLOOKUP(A564,'[1]2020年工作表 (填表用) (2)'!$D$7:$F$1731,3,0)</f>
        <v>0</v>
      </c>
      <c r="D564" s="409">
        <f>VLOOKUP(A564,'[1]2020年工作表 (填表用) (2)'!$D$7:$H$1732,5,0)</f>
        <v>0</v>
      </c>
      <c r="E564" s="409">
        <f>VLOOKUP(A564,'[1]2020年工作表 (填表用) (2)'!$D$9:$J$1631,7,0)</f>
        <v>50</v>
      </c>
      <c r="F564" s="409"/>
      <c r="G564" s="409"/>
      <c r="H564" s="409">
        <f>VLOOKUP(A564,'[1]2020年工作表 (填表用) (2)'!$D$7:$L$1683,9,0)</f>
        <v>50</v>
      </c>
      <c r="I564" s="417" t="str">
        <f t="shared" si="12"/>
        <v/>
      </c>
      <c r="K564">
        <v>11</v>
      </c>
      <c r="L564">
        <v>50</v>
      </c>
    </row>
    <row r="565" ht="15" spans="1:9">
      <c r="A565" s="401">
        <v>2079903</v>
      </c>
      <c r="B565" s="408" t="s">
        <v>515</v>
      </c>
      <c r="C565" s="409">
        <f>VLOOKUP(A565,'[1]2020年工作表 (填表用) (2)'!$D$7:$F$1731,3,0)</f>
        <v>4</v>
      </c>
      <c r="D565" s="409">
        <f>VLOOKUP(A565,'[1]2020年工作表 (填表用) (2)'!$D$7:$H$1732,5,0)</f>
        <v>0</v>
      </c>
      <c r="E565" s="409">
        <f>VLOOKUP(A565,'[1]2020年工作表 (填表用) (2)'!$D$9:$J$1631,7,0)</f>
        <v>0</v>
      </c>
      <c r="F565" s="409"/>
      <c r="G565" s="409"/>
      <c r="H565" s="409">
        <f>VLOOKUP(A565,'[1]2020年工作表 (填表用) (2)'!$D$7:$L$1683,9,0)</f>
        <v>0</v>
      </c>
      <c r="I565" s="417" t="str">
        <f t="shared" si="12"/>
        <v/>
      </c>
    </row>
    <row r="566" ht="15" spans="1:12">
      <c r="A566" s="401">
        <v>2079999</v>
      </c>
      <c r="B566" s="408" t="s">
        <v>516</v>
      </c>
      <c r="C566" s="409">
        <f>VLOOKUP(A566,'[1]2020年工作表 (填表用) (2)'!$D$7:$F$1731,3,0)</f>
        <v>48</v>
      </c>
      <c r="D566" s="409">
        <f>VLOOKUP(A566,'[1]2020年工作表 (填表用) (2)'!$D$7:$H$1732,5,0)</f>
        <v>1173</v>
      </c>
      <c r="E566" s="409">
        <f>VLOOKUP(A566,'[1]2020年工作表 (填表用) (2)'!$D$9:$J$1631,7,0)</f>
        <v>1219</v>
      </c>
      <c r="F566" s="409"/>
      <c r="G566" s="409"/>
      <c r="H566" s="409">
        <f>VLOOKUP(A566,'[1]2020年工作表 (填表用) (2)'!$D$7:$L$1683,9,0)</f>
        <v>1395</v>
      </c>
      <c r="I566" s="417" t="str">
        <f t="shared" si="12"/>
        <v/>
      </c>
      <c r="K566">
        <v>61</v>
      </c>
      <c r="L566">
        <v>219</v>
      </c>
    </row>
    <row r="567" ht="15" spans="1:14">
      <c r="A567" s="401">
        <v>208</v>
      </c>
      <c r="B567" s="402" t="s">
        <v>517</v>
      </c>
      <c r="C567" s="409">
        <f>VLOOKUP(A567,'[1]2020年工作表 (填表用) (2)'!$D$7:$F$1731,3,0)</f>
        <v>61453</v>
      </c>
      <c r="D567" s="409">
        <f>VLOOKUP(A567,'[1]2020年工作表 (填表用) (2)'!$D$7:$H$1732,5,0)</f>
        <v>67454</v>
      </c>
      <c r="E567" s="409">
        <f>VLOOKUP(A567,'[1]2020年工作表 (填表用) (2)'!$D$9:$J$1631,7,0)</f>
        <v>90443</v>
      </c>
      <c r="F567" s="409"/>
      <c r="G567" s="409"/>
      <c r="H567" s="409">
        <f>VLOOKUP(A567,'[1]2020年工作表 (填表用) (2)'!$D$7:$L$1683,9,0)</f>
        <v>81777</v>
      </c>
      <c r="I567" s="417" t="str">
        <f t="shared" si="12"/>
        <v/>
      </c>
      <c r="L567">
        <v>51</v>
      </c>
      <c r="N567" s="418">
        <f>H567+L567</f>
        <v>81828</v>
      </c>
    </row>
    <row r="568" ht="15" spans="1:9">
      <c r="A568" s="401">
        <v>20801</v>
      </c>
      <c r="B568" s="402" t="s">
        <v>518</v>
      </c>
      <c r="C568" s="409">
        <f>VLOOKUP(A568,'[1]2020年工作表 (填表用) (2)'!$D$7:$F$1731,3,0)</f>
        <v>3905</v>
      </c>
      <c r="D568" s="409">
        <f>VLOOKUP(A568,'[1]2020年工作表 (填表用) (2)'!$D$7:$H$1732,5,0)</f>
        <v>3554</v>
      </c>
      <c r="E568" s="409">
        <f>VLOOKUP(A568,'[1]2020年工作表 (填表用) (2)'!$D$9:$J$1631,7,0)</f>
        <v>3526</v>
      </c>
      <c r="F568" s="409"/>
      <c r="G568" s="409"/>
      <c r="H568" s="409">
        <f>VLOOKUP(A568,'[1]2020年工作表 (填表用) (2)'!$D$7:$L$1683,9,0)</f>
        <v>3316</v>
      </c>
      <c r="I568" s="417" t="str">
        <f t="shared" si="12"/>
        <v/>
      </c>
    </row>
    <row r="569" ht="15" spans="1:9">
      <c r="A569" s="401">
        <v>2080101</v>
      </c>
      <c r="B569" s="408" t="s">
        <v>135</v>
      </c>
      <c r="C569" s="409">
        <f>VLOOKUP(A569,'[1]2020年工作表 (填表用) (2)'!$D$7:$F$1731,3,0)</f>
        <v>879</v>
      </c>
      <c r="D569" s="409">
        <f>VLOOKUP(A569,'[1]2020年工作表 (填表用) (2)'!$D$7:$H$1732,5,0)</f>
        <v>1069</v>
      </c>
      <c r="E569" s="409">
        <f>VLOOKUP(A569,'[1]2020年工作表 (填表用) (2)'!$D$9:$J$1631,7,0)</f>
        <v>1134</v>
      </c>
      <c r="F569" s="409"/>
      <c r="G569" s="409"/>
      <c r="H569" s="409">
        <f>VLOOKUP(A569,'[1]2020年工作表 (填表用) (2)'!$D$7:$L$1683,9,0)</f>
        <v>1099</v>
      </c>
      <c r="I569" s="417" t="str">
        <f t="shared" si="12"/>
        <v/>
      </c>
    </row>
    <row r="570" ht="15" spans="1:9">
      <c r="A570" s="401">
        <v>2080102</v>
      </c>
      <c r="B570" s="408" t="s">
        <v>136</v>
      </c>
      <c r="C570" s="409">
        <f>VLOOKUP(A570,'[1]2020年工作表 (填表用) (2)'!$D$7:$F$1731,3,0)</f>
        <v>245</v>
      </c>
      <c r="D570" s="409">
        <f>VLOOKUP(A570,'[1]2020年工作表 (填表用) (2)'!$D$7:$H$1732,5,0)</f>
        <v>317</v>
      </c>
      <c r="E570" s="409">
        <f>VLOOKUP(A570,'[1]2020年工作表 (填表用) (2)'!$D$9:$J$1631,7,0)</f>
        <v>287</v>
      </c>
      <c r="F570" s="409"/>
      <c r="G570" s="409"/>
      <c r="H570" s="409">
        <f>VLOOKUP(A570,'[1]2020年工作表 (填表用) (2)'!$D$7:$L$1683,9,0)</f>
        <v>135</v>
      </c>
      <c r="I570" s="417" t="str">
        <f t="shared" si="12"/>
        <v/>
      </c>
    </row>
    <row r="571" ht="15" spans="1:10">
      <c r="A571" s="401">
        <v>2080103</v>
      </c>
      <c r="B571" s="408" t="s">
        <v>137</v>
      </c>
      <c r="C571" s="409">
        <f>VLOOKUP(A571,'[1]2020年工作表 (填表用) (2)'!$D$7:$F$1731,3,0)</f>
        <v>0</v>
      </c>
      <c r="D571" s="409">
        <f>VLOOKUP(A571,'[1]2020年工作表 (填表用) (2)'!$D$7:$H$1732,5,0)</f>
        <v>0</v>
      </c>
      <c r="E571" s="409">
        <f>VLOOKUP(A571,'[1]2020年工作表 (填表用) (2)'!$D$9:$J$1631,7,0)</f>
        <v>0</v>
      </c>
      <c r="F571" s="409"/>
      <c r="G571" s="409"/>
      <c r="H571" s="409">
        <f>VLOOKUP(A571,'[1]2020年工作表 (填表用) (2)'!$D$7:$L$1683,9,0)</f>
        <v>0</v>
      </c>
      <c r="I571" s="417" t="str">
        <f t="shared" si="12"/>
        <v/>
      </c>
      <c r="J571" t="s">
        <v>138</v>
      </c>
    </row>
    <row r="572" ht="15" spans="1:10">
      <c r="A572" s="401">
        <v>2080104</v>
      </c>
      <c r="B572" s="408" t="s">
        <v>519</v>
      </c>
      <c r="C572" s="409">
        <f>VLOOKUP(A572,'[1]2020年工作表 (填表用) (2)'!$D$7:$F$1731,3,0)</f>
        <v>0</v>
      </c>
      <c r="D572" s="409">
        <f>VLOOKUP(A572,'[1]2020年工作表 (填表用) (2)'!$D$7:$H$1732,5,0)</f>
        <v>0</v>
      </c>
      <c r="E572" s="409">
        <f>VLOOKUP(A572,'[1]2020年工作表 (填表用) (2)'!$D$9:$J$1631,7,0)</f>
        <v>0</v>
      </c>
      <c r="F572" s="409"/>
      <c r="G572" s="409"/>
      <c r="H572" s="409">
        <f>VLOOKUP(A572,'[1]2020年工作表 (填表用) (2)'!$D$7:$L$1683,9,0)</f>
        <v>0</v>
      </c>
      <c r="I572" s="417" t="str">
        <f t="shared" si="12"/>
        <v/>
      </c>
      <c r="J572" t="s">
        <v>138</v>
      </c>
    </row>
    <row r="573" ht="15" spans="1:10">
      <c r="A573" s="401">
        <v>2080105</v>
      </c>
      <c r="B573" s="408" t="s">
        <v>520</v>
      </c>
      <c r="C573" s="409">
        <f>VLOOKUP(A573,'[1]2020年工作表 (填表用) (2)'!$D$7:$F$1731,3,0)</f>
        <v>0</v>
      </c>
      <c r="D573" s="409">
        <f>VLOOKUP(A573,'[1]2020年工作表 (填表用) (2)'!$D$7:$H$1732,5,0)</f>
        <v>0</v>
      </c>
      <c r="E573" s="409">
        <f>VLOOKUP(A573,'[1]2020年工作表 (填表用) (2)'!$D$9:$J$1631,7,0)</f>
        <v>0</v>
      </c>
      <c r="F573" s="409"/>
      <c r="G573" s="409"/>
      <c r="H573" s="409">
        <f>VLOOKUP(A573,'[1]2020年工作表 (填表用) (2)'!$D$7:$L$1683,9,0)</f>
        <v>0</v>
      </c>
      <c r="I573" s="417" t="str">
        <f t="shared" si="12"/>
        <v/>
      </c>
      <c r="J573" t="s">
        <v>138</v>
      </c>
    </row>
    <row r="574" ht="15" spans="1:9">
      <c r="A574" s="401">
        <v>2080106</v>
      </c>
      <c r="B574" s="408" t="s">
        <v>521</v>
      </c>
      <c r="C574" s="409">
        <f>VLOOKUP(A574,'[1]2020年工作表 (填表用) (2)'!$D$7:$F$1731,3,0)</f>
        <v>594</v>
      </c>
      <c r="D574" s="409">
        <f>VLOOKUP(A574,'[1]2020年工作表 (填表用) (2)'!$D$7:$H$1732,5,0)</f>
        <v>492</v>
      </c>
      <c r="E574" s="409">
        <f>VLOOKUP(A574,'[1]2020年工作表 (填表用) (2)'!$D$9:$J$1631,7,0)</f>
        <v>683</v>
      </c>
      <c r="F574" s="409"/>
      <c r="G574" s="409"/>
      <c r="H574" s="409">
        <f>VLOOKUP(A574,'[1]2020年工作表 (填表用) (2)'!$D$7:$L$1683,9,0)</f>
        <v>676</v>
      </c>
      <c r="I574" s="417" t="str">
        <f t="shared" si="12"/>
        <v/>
      </c>
    </row>
    <row r="575" ht="15" spans="1:10">
      <c r="A575" s="401">
        <v>2080107</v>
      </c>
      <c r="B575" s="408" t="s">
        <v>522</v>
      </c>
      <c r="C575" s="409">
        <f>VLOOKUP(A575,'[1]2020年工作表 (填表用) (2)'!$D$7:$F$1731,3,0)</f>
        <v>0</v>
      </c>
      <c r="D575" s="409">
        <f>VLOOKUP(A575,'[1]2020年工作表 (填表用) (2)'!$D$7:$H$1732,5,0)</f>
        <v>0</v>
      </c>
      <c r="E575" s="409">
        <f>VLOOKUP(A575,'[1]2020年工作表 (填表用) (2)'!$D$9:$J$1631,7,0)</f>
        <v>0</v>
      </c>
      <c r="F575" s="409"/>
      <c r="G575" s="409"/>
      <c r="H575" s="409">
        <f>VLOOKUP(A575,'[1]2020年工作表 (填表用) (2)'!$D$7:$L$1683,9,0)</f>
        <v>0</v>
      </c>
      <c r="I575" s="417" t="str">
        <f t="shared" si="12"/>
        <v/>
      </c>
      <c r="J575" t="s">
        <v>138</v>
      </c>
    </row>
    <row r="576" ht="15" spans="1:10">
      <c r="A576" s="401">
        <v>2080108</v>
      </c>
      <c r="B576" s="408" t="s">
        <v>177</v>
      </c>
      <c r="C576" s="409">
        <f>VLOOKUP(A576,'[1]2020年工作表 (填表用) (2)'!$D$7:$F$1731,3,0)</f>
        <v>0</v>
      </c>
      <c r="D576" s="409">
        <f>VLOOKUP(A576,'[1]2020年工作表 (填表用) (2)'!$D$7:$H$1732,5,0)</f>
        <v>0</v>
      </c>
      <c r="E576" s="409">
        <f>VLOOKUP(A576,'[1]2020年工作表 (填表用) (2)'!$D$9:$J$1631,7,0)</f>
        <v>0</v>
      </c>
      <c r="F576" s="409"/>
      <c r="G576" s="409"/>
      <c r="H576" s="409">
        <f>VLOOKUP(A576,'[1]2020年工作表 (填表用) (2)'!$D$7:$L$1683,9,0)</f>
        <v>0</v>
      </c>
      <c r="I576" s="417" t="str">
        <f t="shared" si="12"/>
        <v/>
      </c>
      <c r="J576" t="s">
        <v>138</v>
      </c>
    </row>
    <row r="577" ht="15" spans="1:9">
      <c r="A577" s="401">
        <v>2080109</v>
      </c>
      <c r="B577" s="408" t="s">
        <v>523</v>
      </c>
      <c r="C577" s="409">
        <f>VLOOKUP(A577,'[1]2020年工作表 (填表用) (2)'!$D$7:$F$1731,3,0)</f>
        <v>828</v>
      </c>
      <c r="D577" s="409">
        <f>VLOOKUP(A577,'[1]2020年工作表 (填表用) (2)'!$D$7:$H$1732,5,0)</f>
        <v>911</v>
      </c>
      <c r="E577" s="409">
        <f>VLOOKUP(A577,'[1]2020年工作表 (填表用) (2)'!$D$9:$J$1631,7,0)</f>
        <v>886</v>
      </c>
      <c r="F577" s="409"/>
      <c r="G577" s="409"/>
      <c r="H577" s="409">
        <f>VLOOKUP(A577,'[1]2020年工作表 (填表用) (2)'!$D$7:$L$1683,9,0)</f>
        <v>871</v>
      </c>
      <c r="I577" s="417" t="str">
        <f t="shared" si="12"/>
        <v/>
      </c>
    </row>
    <row r="578" ht="15" spans="1:10">
      <c r="A578" s="401">
        <v>2080110</v>
      </c>
      <c r="B578" s="408" t="s">
        <v>524</v>
      </c>
      <c r="C578" s="409">
        <f>VLOOKUP(A578,'[1]2020年工作表 (填表用) (2)'!$D$7:$F$1731,3,0)</f>
        <v>0</v>
      </c>
      <c r="D578" s="409">
        <f>VLOOKUP(A578,'[1]2020年工作表 (填表用) (2)'!$D$7:$H$1732,5,0)</f>
        <v>0</v>
      </c>
      <c r="E578" s="409">
        <f>VLOOKUP(A578,'[1]2020年工作表 (填表用) (2)'!$D$9:$J$1631,7,0)</f>
        <v>0</v>
      </c>
      <c r="F578" s="409"/>
      <c r="G578" s="409"/>
      <c r="H578" s="409">
        <f>VLOOKUP(A578,'[1]2020年工作表 (填表用) (2)'!$D$7:$L$1683,9,0)</f>
        <v>0</v>
      </c>
      <c r="I578" s="417" t="str">
        <f t="shared" si="12"/>
        <v/>
      </c>
      <c r="J578" t="s">
        <v>138</v>
      </c>
    </row>
    <row r="579" ht="15" spans="1:10">
      <c r="A579" s="401">
        <v>2080111</v>
      </c>
      <c r="B579" s="408" t="s">
        <v>525</v>
      </c>
      <c r="C579" s="409">
        <f>VLOOKUP(A579,'[1]2020年工作表 (填表用) (2)'!$D$7:$F$1731,3,0)</f>
        <v>0</v>
      </c>
      <c r="D579" s="409">
        <f>VLOOKUP(A579,'[1]2020年工作表 (填表用) (2)'!$D$7:$H$1732,5,0)</f>
        <v>0</v>
      </c>
      <c r="E579" s="409">
        <f>VLOOKUP(A579,'[1]2020年工作表 (填表用) (2)'!$D$9:$J$1631,7,0)</f>
        <v>0</v>
      </c>
      <c r="F579" s="409"/>
      <c r="G579" s="409"/>
      <c r="H579" s="409">
        <f>VLOOKUP(A579,'[1]2020年工作表 (填表用) (2)'!$D$7:$L$1683,9,0)</f>
        <v>0</v>
      </c>
      <c r="I579" s="417" t="str">
        <f t="shared" si="12"/>
        <v/>
      </c>
      <c r="J579" t="s">
        <v>138</v>
      </c>
    </row>
    <row r="580" ht="15" spans="1:10">
      <c r="A580" s="401">
        <v>2080112</v>
      </c>
      <c r="B580" s="408" t="s">
        <v>526</v>
      </c>
      <c r="C580" s="409">
        <f>VLOOKUP(A580,'[1]2020年工作表 (填表用) (2)'!$D$7:$F$1731,3,0)</f>
        <v>0</v>
      </c>
      <c r="D580" s="409">
        <f>VLOOKUP(A580,'[1]2020年工作表 (填表用) (2)'!$D$7:$H$1732,5,0)</f>
        <v>0</v>
      </c>
      <c r="E580" s="409">
        <f>VLOOKUP(A580,'[1]2020年工作表 (填表用) (2)'!$D$9:$J$1631,7,0)</f>
        <v>0</v>
      </c>
      <c r="F580" s="409"/>
      <c r="G580" s="409"/>
      <c r="H580" s="409">
        <f>VLOOKUP(A580,'[1]2020年工作表 (填表用) (2)'!$D$7:$L$1683,9,0)</f>
        <v>0</v>
      </c>
      <c r="I580" s="417" t="str">
        <f t="shared" si="12"/>
        <v/>
      </c>
      <c r="J580" t="s">
        <v>138</v>
      </c>
    </row>
    <row r="581" ht="15" spans="1:11">
      <c r="A581" s="401">
        <v>2080199</v>
      </c>
      <c r="B581" s="408" t="s">
        <v>527</v>
      </c>
      <c r="C581" s="409">
        <f>VLOOKUP(A581,'[1]2020年工作表 (填表用) (2)'!$D$7:$F$1731,3,0)</f>
        <v>1359</v>
      </c>
      <c r="D581" s="409">
        <f>VLOOKUP(A581,'[1]2020年工作表 (填表用) (2)'!$D$7:$H$1732,5,0)</f>
        <v>765</v>
      </c>
      <c r="E581" s="409">
        <f>VLOOKUP(A581,'[1]2020年工作表 (填表用) (2)'!$D$9:$J$1631,7,0)</f>
        <v>536</v>
      </c>
      <c r="F581" s="409"/>
      <c r="G581" s="409"/>
      <c r="H581" s="409">
        <f>VLOOKUP(A581,'[1]2020年工作表 (填表用) (2)'!$D$7:$L$1683,9,0)</f>
        <v>535</v>
      </c>
      <c r="I581" s="417" t="str">
        <f t="shared" si="12"/>
        <v/>
      </c>
      <c r="K581">
        <v>93</v>
      </c>
    </row>
    <row r="582" ht="15" spans="1:9">
      <c r="A582" s="401">
        <v>20802</v>
      </c>
      <c r="B582" s="402" t="s">
        <v>528</v>
      </c>
      <c r="C582" s="409">
        <f>VLOOKUP(A582,'[1]2020年工作表 (填表用) (2)'!$D$7:$F$1731,3,0)</f>
        <v>792</v>
      </c>
      <c r="D582" s="409">
        <f>VLOOKUP(A582,'[1]2020年工作表 (填表用) (2)'!$D$7:$H$1732,5,0)</f>
        <v>1113</v>
      </c>
      <c r="E582" s="409">
        <f>VLOOKUP(A582,'[1]2020年工作表 (填表用) (2)'!$D$9:$J$1631,7,0)</f>
        <v>978</v>
      </c>
      <c r="F582" s="409"/>
      <c r="G582" s="409"/>
      <c r="H582" s="409">
        <f>VLOOKUP(A582,'[1]2020年工作表 (填表用) (2)'!$D$7:$L$1683,9,0)</f>
        <v>893</v>
      </c>
      <c r="I582" s="417" t="str">
        <f t="shared" si="12"/>
        <v/>
      </c>
    </row>
    <row r="583" ht="15" spans="1:9">
      <c r="A583" s="401">
        <v>2080201</v>
      </c>
      <c r="B583" s="408" t="s">
        <v>135</v>
      </c>
      <c r="C583" s="409">
        <f>VLOOKUP(A583,'[1]2020年工作表 (填表用) (2)'!$D$7:$F$1731,3,0)</f>
        <v>541</v>
      </c>
      <c r="D583" s="409">
        <f>VLOOKUP(A583,'[1]2020年工作表 (填表用) (2)'!$D$7:$H$1732,5,0)</f>
        <v>671</v>
      </c>
      <c r="E583" s="409">
        <f>VLOOKUP(A583,'[1]2020年工作表 (填表用) (2)'!$D$9:$J$1631,7,0)</f>
        <v>705</v>
      </c>
      <c r="F583" s="409"/>
      <c r="G583" s="409"/>
      <c r="H583" s="409">
        <f>VLOOKUP(A583,'[1]2020年工作表 (填表用) (2)'!$D$7:$L$1683,9,0)</f>
        <v>695</v>
      </c>
      <c r="I583" s="417" t="str">
        <f t="shared" si="12"/>
        <v/>
      </c>
    </row>
    <row r="584" ht="15" spans="1:9">
      <c r="A584" s="401">
        <v>2080202</v>
      </c>
      <c r="B584" s="408" t="s">
        <v>136</v>
      </c>
      <c r="C584" s="409">
        <f>VLOOKUP(A584,'[1]2020年工作表 (填表用) (2)'!$D$7:$F$1731,3,0)</f>
        <v>48</v>
      </c>
      <c r="D584" s="409">
        <f>VLOOKUP(A584,'[1]2020年工作表 (填表用) (2)'!$D$7:$H$1732,5,0)</f>
        <v>43</v>
      </c>
      <c r="E584" s="409">
        <f>VLOOKUP(A584,'[1]2020年工作表 (填表用) (2)'!$D$9:$J$1631,7,0)</f>
        <v>41</v>
      </c>
      <c r="F584" s="409"/>
      <c r="G584" s="409"/>
      <c r="H584" s="409">
        <f>VLOOKUP(A584,'[1]2020年工作表 (填表用) (2)'!$D$7:$L$1683,9,0)</f>
        <v>33</v>
      </c>
      <c r="I584" s="417" t="str">
        <f t="shared" si="12"/>
        <v/>
      </c>
    </row>
    <row r="585" ht="15" spans="1:10">
      <c r="A585" s="401">
        <v>2080203</v>
      </c>
      <c r="B585" s="408" t="s">
        <v>137</v>
      </c>
      <c r="C585" s="409">
        <f>VLOOKUP(A585,'[1]2020年工作表 (填表用) (2)'!$D$7:$F$1731,3,0)</f>
        <v>0</v>
      </c>
      <c r="D585" s="409">
        <f>VLOOKUP(A585,'[1]2020年工作表 (填表用) (2)'!$D$7:$H$1732,5,0)</f>
        <v>0</v>
      </c>
      <c r="E585" s="409">
        <f>VLOOKUP(A585,'[1]2020年工作表 (填表用) (2)'!$D$9:$J$1631,7,0)</f>
        <v>0</v>
      </c>
      <c r="F585" s="409"/>
      <c r="G585" s="409"/>
      <c r="H585" s="409">
        <f>VLOOKUP(A585,'[1]2020年工作表 (填表用) (2)'!$D$7:$L$1683,9,0)</f>
        <v>0</v>
      </c>
      <c r="I585" s="417" t="str">
        <f t="shared" si="12"/>
        <v/>
      </c>
      <c r="J585" t="s">
        <v>138</v>
      </c>
    </row>
    <row r="586" ht="15" spans="1:9">
      <c r="A586" s="401">
        <v>2080206</v>
      </c>
      <c r="B586" s="408" t="s">
        <v>529</v>
      </c>
      <c r="C586" s="409">
        <f>VLOOKUP(A586,'[1]2020年工作表 (填表用) (2)'!$D$7:$F$1731,3,0)</f>
        <v>4</v>
      </c>
      <c r="D586" s="409">
        <f>VLOOKUP(A586,'[1]2020年工作表 (填表用) (2)'!$D$7:$H$1732,5,0)</f>
        <v>84</v>
      </c>
      <c r="E586" s="409">
        <f>VLOOKUP(A586,'[1]2020年工作表 (填表用) (2)'!$D$9:$J$1631,7,0)</f>
        <v>61</v>
      </c>
      <c r="F586" s="409"/>
      <c r="G586" s="409"/>
      <c r="H586" s="409">
        <f>VLOOKUP(A586,'[1]2020年工作表 (填表用) (2)'!$D$7:$L$1683,9,0)</f>
        <v>8</v>
      </c>
      <c r="I586" s="417" t="str">
        <f t="shared" si="12"/>
        <v/>
      </c>
    </row>
    <row r="587" ht="15" spans="1:9">
      <c r="A587" s="401">
        <v>2080207</v>
      </c>
      <c r="B587" s="408" t="s">
        <v>530</v>
      </c>
      <c r="C587" s="409">
        <f>VLOOKUP(A587,'[1]2020年工作表 (填表用) (2)'!$D$7:$F$1731,3,0)</f>
        <v>16</v>
      </c>
      <c r="D587" s="409">
        <f>VLOOKUP(A587,'[1]2020年工作表 (填表用) (2)'!$D$7:$H$1732,5,0)</f>
        <v>60</v>
      </c>
      <c r="E587" s="409">
        <f>VLOOKUP(A587,'[1]2020年工作表 (填表用) (2)'!$D$9:$J$1631,7,0)</f>
        <v>50</v>
      </c>
      <c r="F587" s="409"/>
      <c r="G587" s="409"/>
      <c r="H587" s="409">
        <f>VLOOKUP(A587,'[1]2020年工作表 (填表用) (2)'!$D$7:$L$1683,9,0)</f>
        <v>44</v>
      </c>
      <c r="I587" s="417" t="str">
        <f t="shared" si="12"/>
        <v/>
      </c>
    </row>
    <row r="588" ht="15" spans="1:9">
      <c r="A588" s="401">
        <v>2080208</v>
      </c>
      <c r="B588" s="408" t="s">
        <v>531</v>
      </c>
      <c r="C588" s="409">
        <f>VLOOKUP(A588,'[1]2020年工作表 (填表用) (2)'!$D$7:$F$1731,3,0)</f>
        <v>45</v>
      </c>
      <c r="D588" s="409">
        <f>VLOOKUP(A588,'[1]2020年工作表 (填表用) (2)'!$D$7:$H$1732,5,0)</f>
        <v>33</v>
      </c>
      <c r="E588" s="409">
        <f>VLOOKUP(A588,'[1]2020年工作表 (填表用) (2)'!$D$9:$J$1631,7,0)</f>
        <v>33</v>
      </c>
      <c r="F588" s="409"/>
      <c r="G588" s="409"/>
      <c r="H588" s="409">
        <f>VLOOKUP(A588,'[1]2020年工作表 (填表用) (2)'!$D$7:$L$1683,9,0)</f>
        <v>33</v>
      </c>
      <c r="I588" s="417" t="str">
        <f t="shared" si="12"/>
        <v/>
      </c>
    </row>
    <row r="589" ht="15" spans="1:11">
      <c r="A589" s="401">
        <v>2080299</v>
      </c>
      <c r="B589" s="408" t="s">
        <v>532</v>
      </c>
      <c r="C589" s="409">
        <f>VLOOKUP(A589,'[1]2020年工作表 (填表用) (2)'!$D$7:$F$1731,3,0)</f>
        <v>138</v>
      </c>
      <c r="D589" s="409">
        <f>VLOOKUP(A589,'[1]2020年工作表 (填表用) (2)'!$D$7:$H$1732,5,0)</f>
        <v>222</v>
      </c>
      <c r="E589" s="409">
        <f>VLOOKUP(A589,'[1]2020年工作表 (填表用) (2)'!$D$9:$J$1631,7,0)</f>
        <v>87</v>
      </c>
      <c r="F589" s="409"/>
      <c r="G589" s="409"/>
      <c r="H589" s="409">
        <f>VLOOKUP(A589,'[1]2020年工作表 (填表用) (2)'!$D$7:$L$1683,9,0)</f>
        <v>80</v>
      </c>
      <c r="I589" s="417" t="str">
        <f t="shared" si="12"/>
        <v/>
      </c>
      <c r="K589">
        <v>177</v>
      </c>
    </row>
    <row r="590" ht="15" spans="1:10">
      <c r="A590" s="401">
        <v>20804</v>
      </c>
      <c r="B590" s="402" t="s">
        <v>533</v>
      </c>
      <c r="C590" s="409">
        <f>VLOOKUP(A590,'[1]2020年工作表 (填表用) (2)'!$D$7:$F$1731,3,0)</f>
        <v>0</v>
      </c>
      <c r="D590" s="409">
        <f>VLOOKUP(A590,'[1]2020年工作表 (填表用) (2)'!$D$7:$H$1732,5,0)</f>
        <v>0</v>
      </c>
      <c r="E590" s="409">
        <f>VLOOKUP(A590,'[1]2020年工作表 (填表用) (2)'!$D$9:$J$1631,7,0)</f>
        <v>0</v>
      </c>
      <c r="F590" s="409"/>
      <c r="G590" s="409"/>
      <c r="H590" s="409">
        <f>VLOOKUP(A590,'[1]2020年工作表 (填表用) (2)'!$D$7:$L$1683,9,0)</f>
        <v>0</v>
      </c>
      <c r="I590" s="417" t="str">
        <f t="shared" si="12"/>
        <v/>
      </c>
      <c r="J590" t="s">
        <v>138</v>
      </c>
    </row>
    <row r="591" ht="15" spans="1:10">
      <c r="A591" s="401">
        <v>2080402</v>
      </c>
      <c r="B591" s="408" t="s">
        <v>534</v>
      </c>
      <c r="C591" s="409">
        <f>VLOOKUP(A591,'[1]2020年工作表 (填表用) (2)'!$D$7:$F$1731,3,0)</f>
        <v>0</v>
      </c>
      <c r="D591" s="409">
        <f>VLOOKUP(A591,'[1]2020年工作表 (填表用) (2)'!$D$7:$H$1732,5,0)</f>
        <v>0</v>
      </c>
      <c r="E591" s="409">
        <f>VLOOKUP(A591,'[1]2020年工作表 (填表用) (2)'!$D$9:$J$1631,7,0)</f>
        <v>0</v>
      </c>
      <c r="F591" s="409"/>
      <c r="G591" s="409"/>
      <c r="H591" s="409">
        <f>VLOOKUP(A591,'[1]2020年工作表 (填表用) (2)'!$D$7:$L$1683,9,0)</f>
        <v>0</v>
      </c>
      <c r="I591" s="417" t="str">
        <f t="shared" si="12"/>
        <v/>
      </c>
      <c r="J591" t="s">
        <v>138</v>
      </c>
    </row>
    <row r="592" ht="15" spans="1:9">
      <c r="A592" s="401">
        <v>20805</v>
      </c>
      <c r="B592" s="402" t="s">
        <v>535</v>
      </c>
      <c r="C592" s="409">
        <f>VLOOKUP(A592,'[1]2020年工作表 (填表用) (2)'!$D$7:$F$1731,3,0)</f>
        <v>23792</v>
      </c>
      <c r="D592" s="409">
        <f>VLOOKUP(A592,'[1]2020年工作表 (填表用) (2)'!$D$7:$H$1732,5,0)</f>
        <v>28615</v>
      </c>
      <c r="E592" s="409">
        <f>VLOOKUP(A592,'[1]2020年工作表 (填表用) (2)'!$D$9:$J$1631,7,0)</f>
        <v>49960</v>
      </c>
      <c r="F592" s="409"/>
      <c r="G592" s="409"/>
      <c r="H592" s="409">
        <f>VLOOKUP(A592,'[1]2020年工作表 (填表用) (2)'!$D$7:$L$1683,9,0)</f>
        <v>49319</v>
      </c>
      <c r="I592" s="417" t="str">
        <f t="shared" si="12"/>
        <v/>
      </c>
    </row>
    <row r="593" ht="15" spans="1:9">
      <c r="A593" s="401">
        <v>2080501</v>
      </c>
      <c r="B593" s="408" t="s">
        <v>536</v>
      </c>
      <c r="C593" s="409">
        <f>VLOOKUP(A593,'[1]2020年工作表 (填表用) (2)'!$D$7:$F$1731,3,0)</f>
        <v>153</v>
      </c>
      <c r="D593" s="409">
        <f>VLOOKUP(A593,'[1]2020年工作表 (填表用) (2)'!$D$7:$H$1732,5,0)</f>
        <v>76</v>
      </c>
      <c r="E593" s="409">
        <f>VLOOKUP(A593,'[1]2020年工作表 (填表用) (2)'!$D$9:$J$1631,7,0)</f>
        <v>157</v>
      </c>
      <c r="F593" s="409"/>
      <c r="G593" s="409"/>
      <c r="H593" s="409">
        <f>VLOOKUP(A593,'[1]2020年工作表 (填表用) (2)'!$D$7:$L$1683,9,0)</f>
        <v>155</v>
      </c>
      <c r="I593" s="417" t="str">
        <f t="shared" si="12"/>
        <v/>
      </c>
    </row>
    <row r="594" ht="15" spans="1:9">
      <c r="A594" s="401">
        <v>2080502</v>
      </c>
      <c r="B594" s="408" t="s">
        <v>537</v>
      </c>
      <c r="C594" s="409">
        <f>VLOOKUP(A594,'[1]2020年工作表 (填表用) (2)'!$D$7:$F$1731,3,0)</f>
        <v>68</v>
      </c>
      <c r="D594" s="409">
        <f>VLOOKUP(A594,'[1]2020年工作表 (填表用) (2)'!$D$7:$H$1732,5,0)</f>
        <v>65</v>
      </c>
      <c r="E594" s="409">
        <f>VLOOKUP(A594,'[1]2020年工作表 (填表用) (2)'!$D$9:$J$1631,7,0)</f>
        <v>73</v>
      </c>
      <c r="F594" s="409"/>
      <c r="G594" s="409"/>
      <c r="H594" s="409">
        <f>VLOOKUP(A594,'[1]2020年工作表 (填表用) (2)'!$D$7:$L$1683,9,0)</f>
        <v>32</v>
      </c>
      <c r="I594" s="417" t="str">
        <f t="shared" si="12"/>
        <v/>
      </c>
    </row>
    <row r="595" ht="15" spans="1:10">
      <c r="A595" s="401">
        <v>2080503</v>
      </c>
      <c r="B595" s="408" t="s">
        <v>538</v>
      </c>
      <c r="C595" s="409">
        <f>VLOOKUP(A595,'[1]2020年工作表 (填表用) (2)'!$D$7:$F$1731,3,0)</f>
        <v>0</v>
      </c>
      <c r="D595" s="409">
        <f>VLOOKUP(A595,'[1]2020年工作表 (填表用) (2)'!$D$7:$H$1732,5,0)</f>
        <v>0</v>
      </c>
      <c r="E595" s="409">
        <f>VLOOKUP(A595,'[1]2020年工作表 (填表用) (2)'!$D$9:$J$1631,7,0)</f>
        <v>0</v>
      </c>
      <c r="F595" s="409"/>
      <c r="G595" s="409"/>
      <c r="H595" s="409">
        <f>VLOOKUP(A595,'[1]2020年工作表 (填表用) (2)'!$D$7:$L$1683,9,0)</f>
        <v>0</v>
      </c>
      <c r="I595" s="417" t="str">
        <f t="shared" si="12"/>
        <v/>
      </c>
      <c r="J595" t="s">
        <v>138</v>
      </c>
    </row>
    <row r="596" ht="15" spans="1:9">
      <c r="A596" s="401">
        <v>2080505</v>
      </c>
      <c r="B596" s="408" t="s">
        <v>539</v>
      </c>
      <c r="C596" s="409">
        <f>VLOOKUP(A596,'[1]2020年工作表 (填表用) (2)'!$D$7:$F$1731,3,0)</f>
        <v>11136</v>
      </c>
      <c r="D596" s="409">
        <f>VLOOKUP(A596,'[1]2020年工作表 (填表用) (2)'!$D$7:$H$1732,5,0)</f>
        <v>11961</v>
      </c>
      <c r="E596" s="409">
        <f>VLOOKUP(A596,'[1]2020年工作表 (填表用) (2)'!$D$9:$J$1631,7,0)</f>
        <v>12091</v>
      </c>
      <c r="F596" s="409"/>
      <c r="G596" s="409"/>
      <c r="H596" s="409">
        <f>VLOOKUP(A596,'[1]2020年工作表 (填表用) (2)'!$D$7:$L$1683,9,0)</f>
        <v>11593</v>
      </c>
      <c r="I596" s="417" t="str">
        <f t="shared" si="12"/>
        <v/>
      </c>
    </row>
    <row r="597" ht="15" spans="1:9">
      <c r="A597" s="401">
        <v>2080506</v>
      </c>
      <c r="B597" s="408" t="s">
        <v>540</v>
      </c>
      <c r="C597" s="409">
        <f>VLOOKUP(A597,'[1]2020年工作表 (填表用) (2)'!$D$7:$F$1731,3,0)</f>
        <v>7512</v>
      </c>
      <c r="D597" s="409">
        <f>VLOOKUP(A597,'[1]2020年工作表 (填表用) (2)'!$D$7:$H$1732,5,0)</f>
        <v>5832</v>
      </c>
      <c r="E597" s="409">
        <f>VLOOKUP(A597,'[1]2020年工作表 (填表用) (2)'!$D$9:$J$1631,7,0)</f>
        <v>16968</v>
      </c>
      <c r="F597" s="409"/>
      <c r="G597" s="409"/>
      <c r="H597" s="409">
        <f>VLOOKUP(A597,'[1]2020年工作表 (填表用) (2)'!$D$7:$L$1683,9,0)</f>
        <v>22566</v>
      </c>
      <c r="I597" s="417" t="str">
        <f t="shared" si="12"/>
        <v/>
      </c>
    </row>
    <row r="598" ht="15" spans="1:10">
      <c r="A598" s="401">
        <v>2080507</v>
      </c>
      <c r="B598" s="408" t="s">
        <v>541</v>
      </c>
      <c r="C598" s="409">
        <f>VLOOKUP(A598,'[1]2020年工作表 (填表用) (2)'!$D$7:$F$1731,3,0)</f>
        <v>0</v>
      </c>
      <c r="D598" s="409">
        <f>VLOOKUP(A598,'[1]2020年工作表 (填表用) (2)'!$D$7:$H$1732,5,0)</f>
        <v>0</v>
      </c>
      <c r="E598" s="409">
        <f>VLOOKUP(A598,'[1]2020年工作表 (填表用) (2)'!$D$9:$J$1631,7,0)</f>
        <v>0</v>
      </c>
      <c r="F598" s="409"/>
      <c r="G598" s="409"/>
      <c r="H598" s="409">
        <f>VLOOKUP(A598,'[1]2020年工作表 (填表用) (2)'!$D$7:$L$1683,9,0)</f>
        <v>0</v>
      </c>
      <c r="I598" s="417" t="str">
        <f t="shared" si="12"/>
        <v/>
      </c>
      <c r="J598" t="s">
        <v>138</v>
      </c>
    </row>
    <row r="599" ht="15" spans="1:9">
      <c r="A599" s="401">
        <v>2080599</v>
      </c>
      <c r="B599" s="408" t="s">
        <v>542</v>
      </c>
      <c r="C599" s="409">
        <f>VLOOKUP(A599,'[1]2020年工作表 (填表用) (2)'!$D$7:$F$1731,3,0)</f>
        <v>4923</v>
      </c>
      <c r="D599" s="409">
        <f>VLOOKUP(A599,'[1]2020年工作表 (填表用) (2)'!$D$7:$H$1732,5,0)</f>
        <v>10681</v>
      </c>
      <c r="E599" s="409">
        <f>VLOOKUP(A599,'[1]2020年工作表 (填表用) (2)'!$D$9:$J$1631,7,0)</f>
        <v>14843</v>
      </c>
      <c r="F599" s="409"/>
      <c r="G599" s="409"/>
      <c r="H599" s="409">
        <f>VLOOKUP(A599,'[1]2020年工作表 (填表用) (2)'!$D$7:$L$1683,9,0)</f>
        <v>14973</v>
      </c>
      <c r="I599" s="417" t="str">
        <f t="shared" si="12"/>
        <v/>
      </c>
    </row>
    <row r="600" ht="15" spans="1:10">
      <c r="A600" s="401">
        <v>20806</v>
      </c>
      <c r="B600" s="402" t="s">
        <v>543</v>
      </c>
      <c r="C600" s="409">
        <f>VLOOKUP(A600,'[1]2020年工作表 (填表用) (2)'!$D$7:$F$1731,3,0)</f>
        <v>0</v>
      </c>
      <c r="D600" s="409">
        <f>VLOOKUP(A600,'[1]2020年工作表 (填表用) (2)'!$D$7:$H$1732,5,0)</f>
        <v>0</v>
      </c>
      <c r="E600" s="409">
        <f>VLOOKUP(A600,'[1]2020年工作表 (填表用) (2)'!$D$9:$J$1631,7,0)</f>
        <v>0</v>
      </c>
      <c r="F600" s="409"/>
      <c r="G600" s="409"/>
      <c r="H600" s="409">
        <f>VLOOKUP(A600,'[1]2020年工作表 (填表用) (2)'!$D$7:$L$1683,9,0)</f>
        <v>0</v>
      </c>
      <c r="I600" s="417" t="str">
        <f t="shared" si="12"/>
        <v/>
      </c>
      <c r="J600" t="s">
        <v>138</v>
      </c>
    </row>
    <row r="601" ht="15" spans="1:10">
      <c r="A601" s="401">
        <v>2080601</v>
      </c>
      <c r="B601" s="408" t="s">
        <v>544</v>
      </c>
      <c r="C601" s="409">
        <f>VLOOKUP(A601,'[1]2020年工作表 (填表用) (2)'!$D$7:$F$1731,3,0)</f>
        <v>0</v>
      </c>
      <c r="D601" s="409">
        <f>VLOOKUP(A601,'[1]2020年工作表 (填表用) (2)'!$D$7:$H$1732,5,0)</f>
        <v>0</v>
      </c>
      <c r="E601" s="409">
        <f>VLOOKUP(A601,'[1]2020年工作表 (填表用) (2)'!$D$9:$J$1631,7,0)</f>
        <v>0</v>
      </c>
      <c r="F601" s="409"/>
      <c r="G601" s="409"/>
      <c r="H601" s="409">
        <f>VLOOKUP(A601,'[1]2020年工作表 (填表用) (2)'!$D$7:$L$1683,9,0)</f>
        <v>0</v>
      </c>
      <c r="I601" s="417" t="str">
        <f t="shared" si="12"/>
        <v/>
      </c>
      <c r="J601" t="s">
        <v>138</v>
      </c>
    </row>
    <row r="602" ht="15" spans="1:10">
      <c r="A602" s="401">
        <v>2080602</v>
      </c>
      <c r="B602" s="408" t="s">
        <v>545</v>
      </c>
      <c r="C602" s="409">
        <f>VLOOKUP(A602,'[1]2020年工作表 (填表用) (2)'!$D$7:$F$1731,3,0)</f>
        <v>0</v>
      </c>
      <c r="D602" s="409">
        <f>VLOOKUP(A602,'[1]2020年工作表 (填表用) (2)'!$D$7:$H$1732,5,0)</f>
        <v>0</v>
      </c>
      <c r="E602" s="409">
        <f>VLOOKUP(A602,'[1]2020年工作表 (填表用) (2)'!$D$9:$J$1631,7,0)</f>
        <v>0</v>
      </c>
      <c r="F602" s="409"/>
      <c r="G602" s="409"/>
      <c r="H602" s="409">
        <f>VLOOKUP(A602,'[1]2020年工作表 (填表用) (2)'!$D$7:$L$1683,9,0)</f>
        <v>0</v>
      </c>
      <c r="I602" s="417" t="str">
        <f t="shared" si="12"/>
        <v/>
      </c>
      <c r="J602" t="s">
        <v>138</v>
      </c>
    </row>
    <row r="603" ht="15" spans="1:10">
      <c r="A603" s="401">
        <v>2080699</v>
      </c>
      <c r="B603" s="408" t="s">
        <v>546</v>
      </c>
      <c r="C603" s="409">
        <f>VLOOKUP(A603,'[1]2020年工作表 (填表用) (2)'!$D$7:$F$1731,3,0)</f>
        <v>0</v>
      </c>
      <c r="D603" s="409">
        <f>VLOOKUP(A603,'[1]2020年工作表 (填表用) (2)'!$D$7:$H$1732,5,0)</f>
        <v>0</v>
      </c>
      <c r="E603" s="409">
        <f>VLOOKUP(A603,'[1]2020年工作表 (填表用) (2)'!$D$9:$J$1631,7,0)</f>
        <v>0</v>
      </c>
      <c r="F603" s="409"/>
      <c r="G603" s="409"/>
      <c r="H603" s="409">
        <f>VLOOKUP(A603,'[1]2020年工作表 (填表用) (2)'!$D$7:$L$1683,9,0)</f>
        <v>0</v>
      </c>
      <c r="I603" s="417" t="str">
        <f t="shared" si="12"/>
        <v/>
      </c>
      <c r="J603" t="s">
        <v>138</v>
      </c>
    </row>
    <row r="604" ht="15" spans="1:9">
      <c r="A604" s="401">
        <v>20807</v>
      </c>
      <c r="B604" s="402" t="s">
        <v>547</v>
      </c>
      <c r="C604" s="409">
        <f>VLOOKUP(A604,'[1]2020年工作表 (填表用) (2)'!$D$7:$F$1731,3,0)</f>
        <v>2981</v>
      </c>
      <c r="D604" s="409">
        <f>VLOOKUP(A604,'[1]2020年工作表 (填表用) (2)'!$D$7:$H$1732,5,0)</f>
        <v>2981</v>
      </c>
      <c r="E604" s="409">
        <f>VLOOKUP(A604,'[1]2020年工作表 (填表用) (2)'!$D$9:$J$1631,7,0)</f>
        <v>2534</v>
      </c>
      <c r="F604" s="409"/>
      <c r="G604" s="409"/>
      <c r="H604" s="409">
        <f>VLOOKUP(A604,'[1]2020年工作表 (填表用) (2)'!$D$7:$L$1683,9,0)</f>
        <v>2534</v>
      </c>
      <c r="I604" s="417" t="str">
        <f t="shared" si="12"/>
        <v/>
      </c>
    </row>
    <row r="605" ht="15" spans="1:9">
      <c r="A605" s="401">
        <v>2080701</v>
      </c>
      <c r="B605" s="408" t="s">
        <v>548</v>
      </c>
      <c r="C605" s="409">
        <f>VLOOKUP(A605,'[1]2020年工作表 (填表用) (2)'!$D$7:$F$1731,3,0)</f>
        <v>200</v>
      </c>
      <c r="D605" s="409">
        <f>VLOOKUP(A605,'[1]2020年工作表 (填表用) (2)'!$D$7:$H$1732,5,0)</f>
        <v>200</v>
      </c>
      <c r="E605" s="409">
        <f>VLOOKUP(A605,'[1]2020年工作表 (填表用) (2)'!$D$9:$J$1631,7,0)</f>
        <v>100</v>
      </c>
      <c r="F605" s="409"/>
      <c r="G605" s="409"/>
      <c r="H605" s="409">
        <f>VLOOKUP(A605,'[1]2020年工作表 (填表用) (2)'!$D$7:$L$1683,9,0)</f>
        <v>100</v>
      </c>
      <c r="I605" s="417" t="str">
        <f t="shared" si="12"/>
        <v/>
      </c>
    </row>
    <row r="606" ht="15" spans="1:10">
      <c r="A606" s="401">
        <v>2080702</v>
      </c>
      <c r="B606" s="408" t="s">
        <v>549</v>
      </c>
      <c r="C606" s="409">
        <f>VLOOKUP(A606,'[1]2020年工作表 (填表用) (2)'!$D$7:$F$1731,3,0)</f>
        <v>0</v>
      </c>
      <c r="D606" s="409">
        <f>VLOOKUP(A606,'[1]2020年工作表 (填表用) (2)'!$D$7:$H$1732,5,0)</f>
        <v>0</v>
      </c>
      <c r="E606" s="409">
        <f>VLOOKUP(A606,'[1]2020年工作表 (填表用) (2)'!$D$9:$J$1631,7,0)</f>
        <v>0</v>
      </c>
      <c r="F606" s="409"/>
      <c r="G606" s="409"/>
      <c r="H606" s="409">
        <f>VLOOKUP(A606,'[1]2020年工作表 (填表用) (2)'!$D$7:$L$1683,9,0)</f>
        <v>0</v>
      </c>
      <c r="I606" s="417" t="str">
        <f t="shared" si="12"/>
        <v/>
      </c>
      <c r="J606" t="s">
        <v>138</v>
      </c>
    </row>
    <row r="607" ht="15" spans="1:9">
      <c r="A607" s="401">
        <v>2080704</v>
      </c>
      <c r="B607" s="408" t="s">
        <v>550</v>
      </c>
      <c r="C607" s="409">
        <f>VLOOKUP(A607,'[1]2020年工作表 (填表用) (2)'!$D$7:$F$1731,3,0)</f>
        <v>1600</v>
      </c>
      <c r="D607" s="409">
        <f>VLOOKUP(A607,'[1]2020年工作表 (填表用) (2)'!$D$7:$H$1732,5,0)</f>
        <v>1600</v>
      </c>
      <c r="E607" s="409">
        <f>VLOOKUP(A607,'[1]2020年工作表 (填表用) (2)'!$D$9:$J$1631,7,0)</f>
        <v>1000</v>
      </c>
      <c r="F607" s="409"/>
      <c r="G607" s="409"/>
      <c r="H607" s="409">
        <f>VLOOKUP(A607,'[1]2020年工作表 (填表用) (2)'!$D$7:$L$1683,9,0)</f>
        <v>1000</v>
      </c>
      <c r="I607" s="417" t="str">
        <f t="shared" si="12"/>
        <v/>
      </c>
    </row>
    <row r="608" ht="15" spans="1:9">
      <c r="A608" s="401">
        <v>2080705</v>
      </c>
      <c r="B608" s="408" t="s">
        <v>551</v>
      </c>
      <c r="C608" s="409">
        <f>VLOOKUP(A608,'[1]2020年工作表 (填表用) (2)'!$D$7:$F$1731,3,0)</f>
        <v>200</v>
      </c>
      <c r="D608" s="409">
        <f>VLOOKUP(A608,'[1]2020年工作表 (填表用) (2)'!$D$7:$H$1732,5,0)</f>
        <v>200</v>
      </c>
      <c r="E608" s="409">
        <f>VLOOKUP(A608,'[1]2020年工作表 (填表用) (2)'!$D$9:$J$1631,7,0)</f>
        <v>600</v>
      </c>
      <c r="F608" s="409"/>
      <c r="G608" s="409"/>
      <c r="H608" s="409">
        <f>VLOOKUP(A608,'[1]2020年工作表 (填表用) (2)'!$D$7:$L$1683,9,0)</f>
        <v>600</v>
      </c>
      <c r="I608" s="417" t="str">
        <f t="shared" si="12"/>
        <v/>
      </c>
    </row>
    <row r="609" ht="15" spans="1:9">
      <c r="A609" s="401">
        <v>2080709</v>
      </c>
      <c r="B609" s="408" t="s">
        <v>552</v>
      </c>
      <c r="C609" s="409">
        <f>VLOOKUP(A609,'[1]2020年工作表 (填表用) (2)'!$D$7:$F$1731,3,0)</f>
        <v>100</v>
      </c>
      <c r="D609" s="409">
        <f>VLOOKUP(A609,'[1]2020年工作表 (填表用) (2)'!$D$7:$H$1732,5,0)</f>
        <v>100</v>
      </c>
      <c r="E609" s="409">
        <f>VLOOKUP(A609,'[1]2020年工作表 (填表用) (2)'!$D$9:$J$1631,7,0)</f>
        <v>50</v>
      </c>
      <c r="F609" s="409"/>
      <c r="G609" s="409"/>
      <c r="H609" s="409">
        <f>VLOOKUP(A609,'[1]2020年工作表 (填表用) (2)'!$D$7:$L$1683,9,0)</f>
        <v>50</v>
      </c>
      <c r="I609" s="417" t="str">
        <f t="shared" si="12"/>
        <v/>
      </c>
    </row>
    <row r="610" ht="15" spans="1:9">
      <c r="A610" s="401">
        <v>2080711</v>
      </c>
      <c r="B610" s="408" t="s">
        <v>553</v>
      </c>
      <c r="C610" s="409">
        <f>VLOOKUP(A610,'[1]2020年工作表 (填表用) (2)'!$D$7:$F$1731,3,0)</f>
        <v>400</v>
      </c>
      <c r="D610" s="409">
        <f>VLOOKUP(A610,'[1]2020年工作表 (填表用) (2)'!$D$7:$H$1732,5,0)</f>
        <v>400</v>
      </c>
      <c r="E610" s="409">
        <f>VLOOKUP(A610,'[1]2020年工作表 (填表用) (2)'!$D$9:$J$1631,7,0)</f>
        <v>200</v>
      </c>
      <c r="F610" s="409"/>
      <c r="G610" s="409"/>
      <c r="H610" s="409">
        <f>VLOOKUP(A610,'[1]2020年工作表 (填表用) (2)'!$D$7:$L$1683,9,0)</f>
        <v>200</v>
      </c>
      <c r="I610" s="417" t="str">
        <f t="shared" si="12"/>
        <v/>
      </c>
    </row>
    <row r="611" ht="15" spans="1:10">
      <c r="A611" s="401">
        <v>2080712</v>
      </c>
      <c r="B611" s="408" t="s">
        <v>554</v>
      </c>
      <c r="C611" s="409">
        <f>VLOOKUP(A611,'[1]2020年工作表 (填表用) (2)'!$D$7:$F$1731,3,0)</f>
        <v>0</v>
      </c>
      <c r="D611" s="409">
        <f>VLOOKUP(A611,'[1]2020年工作表 (填表用) (2)'!$D$7:$H$1732,5,0)</f>
        <v>0</v>
      </c>
      <c r="E611" s="409">
        <f>VLOOKUP(A611,'[1]2020年工作表 (填表用) (2)'!$D$9:$J$1631,7,0)</f>
        <v>0</v>
      </c>
      <c r="F611" s="409"/>
      <c r="G611" s="409"/>
      <c r="H611" s="409">
        <f>VLOOKUP(A611,'[1]2020年工作表 (填表用) (2)'!$D$7:$L$1683,9,0)</f>
        <v>0</v>
      </c>
      <c r="I611" s="417" t="str">
        <f t="shared" si="12"/>
        <v/>
      </c>
      <c r="J611" t="s">
        <v>138</v>
      </c>
    </row>
    <row r="612" ht="15" spans="1:9">
      <c r="A612" s="401">
        <v>2080713</v>
      </c>
      <c r="B612" s="408" t="s">
        <v>555</v>
      </c>
      <c r="C612" s="409">
        <f>VLOOKUP(A612,'[1]2020年工作表 (填表用) (2)'!$D$7:$F$1731,3,0)</f>
        <v>0</v>
      </c>
      <c r="D612" s="409">
        <f>VLOOKUP(A612,'[1]2020年工作表 (填表用) (2)'!$D$7:$H$1732,5,0)</f>
        <v>0</v>
      </c>
      <c r="E612" s="409">
        <f>VLOOKUP(A612,'[1]2020年工作表 (填表用) (2)'!$D$9:$J$1631,7,0)</f>
        <v>20</v>
      </c>
      <c r="F612" s="409"/>
      <c r="G612" s="409"/>
      <c r="H612" s="409">
        <f>VLOOKUP(A612,'[1]2020年工作表 (填表用) (2)'!$D$7:$L$1683,9,0)</f>
        <v>20</v>
      </c>
      <c r="I612" s="417" t="str">
        <f t="shared" si="12"/>
        <v/>
      </c>
    </row>
    <row r="613" ht="15" spans="1:9">
      <c r="A613" s="401">
        <v>2080799</v>
      </c>
      <c r="B613" s="408" t="s">
        <v>556</v>
      </c>
      <c r="C613" s="409">
        <f>VLOOKUP(A613,'[1]2020年工作表 (填表用) (2)'!$D$7:$F$1731,3,0)</f>
        <v>481</v>
      </c>
      <c r="D613" s="409">
        <f>VLOOKUP(A613,'[1]2020年工作表 (填表用) (2)'!$D$7:$H$1732,5,0)</f>
        <v>481</v>
      </c>
      <c r="E613" s="409">
        <f>VLOOKUP(A613,'[1]2020年工作表 (填表用) (2)'!$D$9:$J$1631,7,0)</f>
        <v>564</v>
      </c>
      <c r="F613" s="409"/>
      <c r="G613" s="409"/>
      <c r="H613" s="409">
        <f>VLOOKUP(A613,'[1]2020年工作表 (填表用) (2)'!$D$7:$L$1683,9,0)</f>
        <v>564</v>
      </c>
      <c r="I613" s="417" t="str">
        <f t="shared" si="12"/>
        <v/>
      </c>
    </row>
    <row r="614" ht="15" spans="1:9">
      <c r="A614" s="401">
        <v>20808</v>
      </c>
      <c r="B614" s="402" t="s">
        <v>557</v>
      </c>
      <c r="C614" s="409">
        <f>VLOOKUP(A614,'[1]2020年工作表 (填表用) (2)'!$D$7:$F$1731,3,0)</f>
        <v>7932</v>
      </c>
      <c r="D614" s="409">
        <f>VLOOKUP(A614,'[1]2020年工作表 (填表用) (2)'!$D$7:$H$1732,5,0)</f>
        <v>7875</v>
      </c>
      <c r="E614" s="409">
        <f>VLOOKUP(A614,'[1]2020年工作表 (填表用) (2)'!$D$9:$J$1631,7,0)</f>
        <v>9215</v>
      </c>
      <c r="F614" s="409"/>
      <c r="G614" s="409"/>
      <c r="H614" s="409">
        <f>VLOOKUP(A614,'[1]2020年工作表 (填表用) (2)'!$D$7:$L$1683,9,0)</f>
        <v>6793</v>
      </c>
      <c r="I614" s="417" t="str">
        <f t="shared" si="12"/>
        <v/>
      </c>
    </row>
    <row r="615" ht="15" spans="1:9">
      <c r="A615" s="401">
        <v>2080801</v>
      </c>
      <c r="B615" s="408" t="s">
        <v>558</v>
      </c>
      <c r="C615" s="409">
        <f>VLOOKUP(A615,'[1]2020年工作表 (填表用) (2)'!$D$7:$F$1731,3,0)</f>
        <v>1218</v>
      </c>
      <c r="D615" s="409">
        <f>VLOOKUP(A615,'[1]2020年工作表 (填表用) (2)'!$D$7:$H$1732,5,0)</f>
        <v>580</v>
      </c>
      <c r="E615" s="409">
        <f>VLOOKUP(A615,'[1]2020年工作表 (填表用) (2)'!$D$9:$J$1631,7,0)</f>
        <v>1282</v>
      </c>
      <c r="F615" s="409"/>
      <c r="G615" s="409"/>
      <c r="H615" s="409">
        <f>VLOOKUP(A615,'[1]2020年工作表 (填表用) (2)'!$D$7:$L$1683,9,0)</f>
        <v>1281</v>
      </c>
      <c r="I615" s="417" t="str">
        <f t="shared" si="12"/>
        <v/>
      </c>
    </row>
    <row r="616" ht="15" spans="1:9">
      <c r="A616" s="401">
        <v>2080802</v>
      </c>
      <c r="B616" s="408" t="s">
        <v>559</v>
      </c>
      <c r="C616" s="409">
        <f>VLOOKUP(A616,'[1]2020年工作表 (填表用) (2)'!$D$7:$F$1731,3,0)</f>
        <v>1435</v>
      </c>
      <c r="D616" s="409">
        <f>VLOOKUP(A616,'[1]2020年工作表 (填表用) (2)'!$D$7:$H$1732,5,0)</f>
        <v>1691</v>
      </c>
      <c r="E616" s="409">
        <f>VLOOKUP(A616,'[1]2020年工作表 (填表用) (2)'!$D$9:$J$1631,7,0)</f>
        <v>1913</v>
      </c>
      <c r="F616" s="409"/>
      <c r="G616" s="409"/>
      <c r="H616" s="409">
        <f>VLOOKUP(A616,'[1]2020年工作表 (填表用) (2)'!$D$7:$L$1683,9,0)</f>
        <v>1586</v>
      </c>
      <c r="I616" s="417" t="str">
        <f t="shared" si="12"/>
        <v/>
      </c>
    </row>
    <row r="617" ht="15" spans="1:9">
      <c r="A617" s="401">
        <v>2080803</v>
      </c>
      <c r="B617" s="408" t="s">
        <v>560</v>
      </c>
      <c r="C617" s="409">
        <f>VLOOKUP(A617,'[1]2020年工作表 (填表用) (2)'!$D$7:$F$1731,3,0)</f>
        <v>2038</v>
      </c>
      <c r="D617" s="409">
        <f>VLOOKUP(A617,'[1]2020年工作表 (填表用) (2)'!$D$7:$H$1732,5,0)</f>
        <v>2401</v>
      </c>
      <c r="E617" s="409">
        <f>VLOOKUP(A617,'[1]2020年工作表 (填表用) (2)'!$D$9:$J$1631,7,0)</f>
        <v>2520</v>
      </c>
      <c r="F617" s="409"/>
      <c r="G617" s="409"/>
      <c r="H617" s="409">
        <f>VLOOKUP(A617,'[1]2020年工作表 (填表用) (2)'!$D$7:$L$1683,9,0)</f>
        <v>2004</v>
      </c>
      <c r="I617" s="417" t="str">
        <f t="shared" si="12"/>
        <v/>
      </c>
    </row>
    <row r="618" ht="15" spans="1:11">
      <c r="A618" s="401">
        <v>2080804</v>
      </c>
      <c r="B618" s="408" t="s">
        <v>561</v>
      </c>
      <c r="C618" s="409">
        <f>VLOOKUP(A618,'[1]2020年工作表 (填表用) (2)'!$D$7:$F$1731,3,0)</f>
        <v>20</v>
      </c>
      <c r="D618" s="409">
        <f>VLOOKUP(A618,'[1]2020年工作表 (填表用) (2)'!$D$7:$H$1732,5,0)</f>
        <v>0</v>
      </c>
      <c r="E618" s="409">
        <f>VLOOKUP(A618,'[1]2020年工作表 (填表用) (2)'!$D$9:$J$1631,7,0)</f>
        <v>10</v>
      </c>
      <c r="F618" s="409"/>
      <c r="G618" s="409"/>
      <c r="H618" s="409">
        <f>VLOOKUP(A618,'[1]2020年工作表 (填表用) (2)'!$D$7:$L$1683,9,0)</f>
        <v>5</v>
      </c>
      <c r="I618" s="417" t="str">
        <f t="shared" si="12"/>
        <v/>
      </c>
      <c r="K618">
        <v>133</v>
      </c>
    </row>
    <row r="619" ht="15" spans="1:11">
      <c r="A619" s="401">
        <v>2080805</v>
      </c>
      <c r="B619" s="408" t="s">
        <v>562</v>
      </c>
      <c r="C619" s="409">
        <f>VLOOKUP(A619,'[1]2020年工作表 (填表用) (2)'!$D$7:$F$1731,3,0)</f>
        <v>1190</v>
      </c>
      <c r="D619" s="409">
        <f>VLOOKUP(A619,'[1]2020年工作表 (填表用) (2)'!$D$7:$H$1732,5,0)</f>
        <v>73</v>
      </c>
      <c r="E619" s="409">
        <f>VLOOKUP(A619,'[1]2020年工作表 (填表用) (2)'!$D$9:$J$1631,7,0)</f>
        <v>530</v>
      </c>
      <c r="F619" s="409"/>
      <c r="G619" s="409"/>
      <c r="H619" s="409">
        <f>VLOOKUP(A619,'[1]2020年工作表 (填表用) (2)'!$D$7:$L$1683,9,0)</f>
        <v>169</v>
      </c>
      <c r="I619" s="417" t="str">
        <f t="shared" si="12"/>
        <v/>
      </c>
      <c r="K619">
        <v>605</v>
      </c>
    </row>
    <row r="620" ht="15" spans="1:9">
      <c r="A620" s="401">
        <v>2080806</v>
      </c>
      <c r="B620" s="408" t="s">
        <v>563</v>
      </c>
      <c r="C620" s="409">
        <f>VLOOKUP(A620,'[1]2020年工作表 (填表用) (2)'!$D$7:$F$1731,3,0)</f>
        <v>250</v>
      </c>
      <c r="D620" s="409">
        <f>VLOOKUP(A620,'[1]2020年工作表 (填表用) (2)'!$D$7:$H$1732,5,0)</f>
        <v>259</v>
      </c>
      <c r="E620" s="409">
        <f>VLOOKUP(A620,'[1]2020年工作表 (填表用) (2)'!$D$9:$J$1631,7,0)</f>
        <v>305</v>
      </c>
      <c r="F620" s="409"/>
      <c r="G620" s="409"/>
      <c r="H620" s="409">
        <f>VLOOKUP(A620,'[1]2020年工作表 (填表用) (2)'!$D$7:$L$1683,9,0)</f>
        <v>146</v>
      </c>
      <c r="I620" s="417" t="str">
        <f t="shared" si="12"/>
        <v/>
      </c>
    </row>
    <row r="621" ht="15" spans="1:11">
      <c r="A621" s="401">
        <v>2080899</v>
      </c>
      <c r="B621" s="408" t="s">
        <v>564</v>
      </c>
      <c r="C621" s="409">
        <f>VLOOKUP(A621,'[1]2020年工作表 (填表用) (2)'!$D$7:$F$1731,3,0)</f>
        <v>1781</v>
      </c>
      <c r="D621" s="409">
        <f>VLOOKUP(A621,'[1]2020年工作表 (填表用) (2)'!$D$7:$H$1732,5,0)</f>
        <v>2871</v>
      </c>
      <c r="E621" s="409">
        <f>VLOOKUP(A621,'[1]2020年工作表 (填表用) (2)'!$D$9:$J$1631,7,0)</f>
        <v>2655</v>
      </c>
      <c r="F621" s="409"/>
      <c r="G621" s="409"/>
      <c r="H621" s="409">
        <f>VLOOKUP(A621,'[1]2020年工作表 (填表用) (2)'!$D$7:$L$1683,9,0)</f>
        <v>1602</v>
      </c>
      <c r="I621" s="417" t="str">
        <f t="shared" si="12"/>
        <v/>
      </c>
      <c r="K621">
        <v>204</v>
      </c>
    </row>
    <row r="622" ht="15" spans="1:9">
      <c r="A622" s="401">
        <v>20809</v>
      </c>
      <c r="B622" s="402" t="s">
        <v>565</v>
      </c>
      <c r="C622" s="409">
        <f>VLOOKUP(A622,'[1]2020年工作表 (填表用) (2)'!$D$7:$F$1731,3,0)</f>
        <v>2910</v>
      </c>
      <c r="D622" s="409">
        <f>VLOOKUP(A622,'[1]2020年工作表 (填表用) (2)'!$D$7:$H$1732,5,0)</f>
        <v>2133</v>
      </c>
      <c r="E622" s="409">
        <f>VLOOKUP(A622,'[1]2020年工作表 (填表用) (2)'!$D$9:$J$1631,7,0)</f>
        <v>1739</v>
      </c>
      <c r="F622" s="409"/>
      <c r="G622" s="409"/>
      <c r="H622" s="409">
        <f>VLOOKUP(A622,'[1]2020年工作表 (填表用) (2)'!$D$7:$L$1683,9,0)</f>
        <v>1437</v>
      </c>
      <c r="I622" s="417" t="str">
        <f t="shared" si="12"/>
        <v/>
      </c>
    </row>
    <row r="623" ht="15" spans="1:9">
      <c r="A623" s="401">
        <v>2080901</v>
      </c>
      <c r="B623" s="408" t="s">
        <v>566</v>
      </c>
      <c r="C623" s="409">
        <f>VLOOKUP(A623,'[1]2020年工作表 (填表用) (2)'!$D$7:$F$1731,3,0)</f>
        <v>1076</v>
      </c>
      <c r="D623" s="409">
        <f>VLOOKUP(A623,'[1]2020年工作表 (填表用) (2)'!$D$7:$H$1732,5,0)</f>
        <v>1512</v>
      </c>
      <c r="E623" s="409">
        <f>VLOOKUP(A623,'[1]2020年工作表 (填表用) (2)'!$D$9:$J$1631,7,0)</f>
        <v>854</v>
      </c>
      <c r="F623" s="409"/>
      <c r="G623" s="409"/>
      <c r="H623" s="409">
        <f>VLOOKUP(A623,'[1]2020年工作表 (填表用) (2)'!$D$7:$L$1683,9,0)</f>
        <v>792</v>
      </c>
      <c r="I623" s="417" t="str">
        <f t="shared" si="12"/>
        <v/>
      </c>
    </row>
    <row r="624" ht="15" spans="1:11">
      <c r="A624" s="401">
        <v>2080902</v>
      </c>
      <c r="B624" s="408" t="s">
        <v>567</v>
      </c>
      <c r="C624" s="409">
        <f>VLOOKUP(A624,'[1]2020年工作表 (填表用) (2)'!$D$7:$F$1731,3,0)</f>
        <v>385</v>
      </c>
      <c r="D624" s="409">
        <f>VLOOKUP(A624,'[1]2020年工作表 (填表用) (2)'!$D$7:$H$1732,5,0)</f>
        <v>0</v>
      </c>
      <c r="E624" s="409">
        <f>VLOOKUP(A624,'[1]2020年工作表 (填表用) (2)'!$D$9:$J$1631,7,0)</f>
        <v>152</v>
      </c>
      <c r="F624" s="409"/>
      <c r="G624" s="409"/>
      <c r="H624" s="409">
        <f>VLOOKUP(A624,'[1]2020年工作表 (填表用) (2)'!$D$7:$L$1683,9,0)</f>
        <v>40</v>
      </c>
      <c r="I624" s="417" t="str">
        <f t="shared" si="12"/>
        <v/>
      </c>
      <c r="K624">
        <v>317</v>
      </c>
    </row>
    <row r="625" ht="15" spans="1:11">
      <c r="A625" s="401">
        <v>2080903</v>
      </c>
      <c r="B625" s="408" t="s">
        <v>568</v>
      </c>
      <c r="C625" s="409">
        <f>VLOOKUP(A625,'[1]2020年工作表 (填表用) (2)'!$D$7:$F$1731,3,0)</f>
        <v>89</v>
      </c>
      <c r="D625" s="409">
        <f>VLOOKUP(A625,'[1]2020年工作表 (填表用) (2)'!$D$7:$H$1732,5,0)</f>
        <v>0</v>
      </c>
      <c r="E625" s="409">
        <f>VLOOKUP(A625,'[1]2020年工作表 (填表用) (2)'!$D$9:$J$1631,7,0)</f>
        <v>28</v>
      </c>
      <c r="F625" s="409"/>
      <c r="G625" s="409"/>
      <c r="H625" s="409">
        <f>VLOOKUP(A625,'[1]2020年工作表 (填表用) (2)'!$D$7:$L$1683,9,0)</f>
        <v>0</v>
      </c>
      <c r="I625" s="417" t="str">
        <f t="shared" si="12"/>
        <v/>
      </c>
      <c r="K625">
        <v>230</v>
      </c>
    </row>
    <row r="626" ht="15" spans="1:11">
      <c r="A626" s="401">
        <v>2080904</v>
      </c>
      <c r="B626" s="408" t="s">
        <v>569</v>
      </c>
      <c r="C626" s="409">
        <f>VLOOKUP(A626,'[1]2020年工作表 (填表用) (2)'!$D$7:$F$1731,3,0)</f>
        <v>21</v>
      </c>
      <c r="D626" s="409">
        <f>VLOOKUP(A626,'[1]2020年工作表 (填表用) (2)'!$D$7:$H$1732,5,0)</f>
        <v>80</v>
      </c>
      <c r="E626" s="409">
        <f>VLOOKUP(A626,'[1]2020年工作表 (填表用) (2)'!$D$9:$J$1631,7,0)</f>
        <v>80</v>
      </c>
      <c r="F626" s="409"/>
      <c r="G626" s="409"/>
      <c r="H626" s="409">
        <f>VLOOKUP(A626,'[1]2020年工作表 (填表用) (2)'!$D$7:$L$1683,9,0)</f>
        <v>20</v>
      </c>
      <c r="I626" s="417" t="str">
        <f t="shared" ref="I626:I689" si="13">IF(ISERROR(H626/G626),"",H626/G626*100)</f>
        <v/>
      </c>
      <c r="K626">
        <v>10</v>
      </c>
    </row>
    <row r="627" ht="15" spans="1:11">
      <c r="A627" s="401">
        <v>2080905</v>
      </c>
      <c r="B627" s="408" t="s">
        <v>570</v>
      </c>
      <c r="C627" s="409">
        <f>VLOOKUP(A627,'[1]2020年工作表 (填表用) (2)'!$D$7:$F$1731,3,0)</f>
        <v>225</v>
      </c>
      <c r="D627" s="409">
        <f>VLOOKUP(A627,'[1]2020年工作表 (填表用) (2)'!$D$7:$H$1732,5,0)</f>
        <v>280</v>
      </c>
      <c r="E627" s="409">
        <f>VLOOKUP(A627,'[1]2020年工作表 (填表用) (2)'!$D$9:$J$1631,7,0)</f>
        <v>371</v>
      </c>
      <c r="F627" s="409"/>
      <c r="G627" s="409"/>
      <c r="H627" s="409">
        <f>VLOOKUP(A627,'[1]2020年工作表 (填表用) (2)'!$D$7:$L$1683,9,0)</f>
        <v>347</v>
      </c>
      <c r="I627" s="417" t="str">
        <f t="shared" si="13"/>
        <v/>
      </c>
      <c r="K627">
        <v>33</v>
      </c>
    </row>
    <row r="628" ht="15" spans="1:9">
      <c r="A628" s="401">
        <v>2080999</v>
      </c>
      <c r="B628" s="408" t="s">
        <v>571</v>
      </c>
      <c r="C628" s="409">
        <f>VLOOKUP(A628,'[1]2020年工作表 (填表用) (2)'!$D$7:$F$1731,3,0)</f>
        <v>1114</v>
      </c>
      <c r="D628" s="409">
        <f>VLOOKUP(A628,'[1]2020年工作表 (填表用) (2)'!$D$7:$H$1732,5,0)</f>
        <v>261</v>
      </c>
      <c r="E628" s="409">
        <f>VLOOKUP(A628,'[1]2020年工作表 (填表用) (2)'!$D$9:$J$1631,7,0)</f>
        <v>254</v>
      </c>
      <c r="F628" s="409"/>
      <c r="G628" s="409"/>
      <c r="H628" s="409">
        <f>VLOOKUP(A628,'[1]2020年工作表 (填表用) (2)'!$D$7:$L$1683,9,0)</f>
        <v>238</v>
      </c>
      <c r="I628" s="417" t="str">
        <f t="shared" si="13"/>
        <v/>
      </c>
    </row>
    <row r="629" ht="15" spans="1:9">
      <c r="A629" s="401">
        <v>20810</v>
      </c>
      <c r="B629" s="402" t="s">
        <v>572</v>
      </c>
      <c r="C629" s="409">
        <f>VLOOKUP(A629,'[1]2020年工作表 (填表用) (2)'!$D$7:$F$1731,3,0)</f>
        <v>2431</v>
      </c>
      <c r="D629" s="409">
        <f>VLOOKUP(A629,'[1]2020年工作表 (填表用) (2)'!$D$7:$H$1732,5,0)</f>
        <v>3400</v>
      </c>
      <c r="E629" s="409">
        <f>VLOOKUP(A629,'[1]2020年工作表 (填表用) (2)'!$D$9:$J$1631,7,0)</f>
        <v>3261</v>
      </c>
      <c r="F629" s="409"/>
      <c r="G629" s="409"/>
      <c r="H629" s="409">
        <f>VLOOKUP(A629,'[1]2020年工作表 (填表用) (2)'!$D$7:$L$1683,9,0)</f>
        <v>2557</v>
      </c>
      <c r="I629" s="417" t="str">
        <f t="shared" si="13"/>
        <v/>
      </c>
    </row>
    <row r="630" ht="15" spans="1:11">
      <c r="A630" s="401">
        <v>2081001</v>
      </c>
      <c r="B630" s="408" t="s">
        <v>573</v>
      </c>
      <c r="C630" s="409">
        <f>VLOOKUP(A630,'[1]2020年工作表 (填表用) (2)'!$D$7:$F$1731,3,0)</f>
        <v>18</v>
      </c>
      <c r="D630" s="409">
        <f>VLOOKUP(A630,'[1]2020年工作表 (填表用) (2)'!$D$7:$H$1732,5,0)</f>
        <v>131</v>
      </c>
      <c r="E630" s="409">
        <f>VLOOKUP(A630,'[1]2020年工作表 (填表用) (2)'!$D$9:$J$1631,7,0)</f>
        <v>71</v>
      </c>
      <c r="F630" s="409"/>
      <c r="G630" s="409"/>
      <c r="H630" s="409">
        <f>VLOOKUP(A630,'[1]2020年工作表 (填表用) (2)'!$D$7:$L$1683,9,0)</f>
        <v>69</v>
      </c>
      <c r="I630" s="417" t="str">
        <f t="shared" si="13"/>
        <v/>
      </c>
      <c r="K630">
        <v>152</v>
      </c>
    </row>
    <row r="631" ht="15" spans="1:9">
      <c r="A631" s="401">
        <v>2081002</v>
      </c>
      <c r="B631" s="408" t="s">
        <v>574</v>
      </c>
      <c r="C631" s="409">
        <f>VLOOKUP(A631,'[1]2020年工作表 (填表用) (2)'!$D$7:$F$1731,3,0)</f>
        <v>1938</v>
      </c>
      <c r="D631" s="409">
        <f>VLOOKUP(A631,'[1]2020年工作表 (填表用) (2)'!$D$7:$H$1732,5,0)</f>
        <v>1879</v>
      </c>
      <c r="E631" s="409">
        <f>VLOOKUP(A631,'[1]2020年工作表 (填表用) (2)'!$D$9:$J$1631,7,0)</f>
        <v>1798</v>
      </c>
      <c r="F631" s="409"/>
      <c r="G631" s="409"/>
      <c r="H631" s="409">
        <f>VLOOKUP(A631,'[1]2020年工作表 (填表用) (2)'!$D$7:$L$1683,9,0)</f>
        <v>1739</v>
      </c>
      <c r="I631" s="417" t="str">
        <f t="shared" si="13"/>
        <v/>
      </c>
    </row>
    <row r="632" ht="15" spans="1:10">
      <c r="A632" s="401">
        <v>2081003</v>
      </c>
      <c r="B632" s="408" t="s">
        <v>575</v>
      </c>
      <c r="C632" s="409">
        <f>VLOOKUP(A632,'[1]2020年工作表 (填表用) (2)'!$D$7:$F$1731,3,0)</f>
        <v>0</v>
      </c>
      <c r="D632" s="409">
        <f>VLOOKUP(A632,'[1]2020年工作表 (填表用) (2)'!$D$7:$H$1732,5,0)</f>
        <v>0</v>
      </c>
      <c r="E632" s="409">
        <f>VLOOKUP(A632,'[1]2020年工作表 (填表用) (2)'!$D$9:$J$1631,7,0)</f>
        <v>0</v>
      </c>
      <c r="F632" s="409"/>
      <c r="G632" s="409"/>
      <c r="H632" s="409">
        <f>VLOOKUP(A632,'[1]2020年工作表 (填表用) (2)'!$D$7:$L$1683,9,0)</f>
        <v>0</v>
      </c>
      <c r="I632" s="417" t="str">
        <f t="shared" si="13"/>
        <v/>
      </c>
      <c r="J632" t="s">
        <v>138</v>
      </c>
    </row>
    <row r="633" ht="15" spans="1:9">
      <c r="A633" s="401">
        <v>2081004</v>
      </c>
      <c r="B633" s="408" t="s">
        <v>576</v>
      </c>
      <c r="C633" s="409">
        <f>VLOOKUP(A633,'[1]2020年工作表 (填表用) (2)'!$D$7:$F$1731,3,0)</f>
        <v>309</v>
      </c>
      <c r="D633" s="409">
        <f>VLOOKUP(A633,'[1]2020年工作表 (填表用) (2)'!$D$7:$H$1732,5,0)</f>
        <v>392</v>
      </c>
      <c r="E633" s="409">
        <f>VLOOKUP(A633,'[1]2020年工作表 (填表用) (2)'!$D$9:$J$1631,7,0)</f>
        <v>417</v>
      </c>
      <c r="F633" s="409"/>
      <c r="G633" s="409"/>
      <c r="H633" s="409">
        <f>VLOOKUP(A633,'[1]2020年工作表 (填表用) (2)'!$D$7:$L$1683,9,0)</f>
        <v>376</v>
      </c>
      <c r="I633" s="417" t="str">
        <f t="shared" si="13"/>
        <v/>
      </c>
    </row>
    <row r="634" ht="15" spans="1:9">
      <c r="A634" s="401">
        <v>2081005</v>
      </c>
      <c r="B634" s="408" t="s">
        <v>577</v>
      </c>
      <c r="C634" s="409">
        <f>VLOOKUP(A634,'[1]2020年工作表 (填表用) (2)'!$D$7:$F$1731,3,0)</f>
        <v>166</v>
      </c>
      <c r="D634" s="409">
        <f>VLOOKUP(A634,'[1]2020年工作表 (填表用) (2)'!$D$7:$H$1732,5,0)</f>
        <v>168</v>
      </c>
      <c r="E634" s="409">
        <f>VLOOKUP(A634,'[1]2020年工作表 (填表用) (2)'!$D$9:$J$1631,7,0)</f>
        <v>181</v>
      </c>
      <c r="F634" s="409"/>
      <c r="G634" s="409"/>
      <c r="H634" s="409">
        <f>VLOOKUP(A634,'[1]2020年工作表 (填表用) (2)'!$D$7:$L$1683,9,0)</f>
        <v>164</v>
      </c>
      <c r="I634" s="417" t="str">
        <f t="shared" si="13"/>
        <v/>
      </c>
    </row>
    <row r="635" ht="15" spans="1:11">
      <c r="A635" s="401">
        <v>2081006</v>
      </c>
      <c r="B635" s="408" t="s">
        <v>578</v>
      </c>
      <c r="C635" s="409">
        <f>VLOOKUP(A635,'[1]2020年工作表 (填表用) (2)'!$D$7:$F$1731,3,0)</f>
        <v>0</v>
      </c>
      <c r="D635" s="409">
        <f>VLOOKUP(A635,'[1]2020年工作表 (填表用) (2)'!$D$7:$H$1732,5,0)</f>
        <v>830</v>
      </c>
      <c r="E635" s="409">
        <f>VLOOKUP(A635,'[1]2020年工作表 (填表用) (2)'!$D$9:$J$1631,7,0)</f>
        <v>593</v>
      </c>
      <c r="F635" s="409"/>
      <c r="G635" s="409"/>
      <c r="H635" s="409">
        <f>VLOOKUP(A635,'[1]2020年工作表 (填表用) (2)'!$D$7:$L$1683,9,0)</f>
        <v>8</v>
      </c>
      <c r="I635" s="417" t="str">
        <f t="shared" si="13"/>
        <v/>
      </c>
      <c r="K635">
        <v>240</v>
      </c>
    </row>
    <row r="636" ht="15" spans="1:9">
      <c r="A636" s="401">
        <v>2081099</v>
      </c>
      <c r="B636" s="408" t="s">
        <v>579</v>
      </c>
      <c r="C636" s="409">
        <f>VLOOKUP(A636,'[1]2020年工作表 (填表用) (2)'!$D$7:$F$1731,3,0)</f>
        <v>0</v>
      </c>
      <c r="D636" s="409">
        <f>VLOOKUP(A636,'[1]2020年工作表 (填表用) (2)'!$D$7:$H$1732,5,0)</f>
        <v>0</v>
      </c>
      <c r="E636" s="409">
        <f>VLOOKUP(A636,'[1]2020年工作表 (填表用) (2)'!$D$9:$J$1631,7,0)</f>
        <v>201</v>
      </c>
      <c r="F636" s="409"/>
      <c r="G636" s="409"/>
      <c r="H636" s="409">
        <f>VLOOKUP(A636,'[1]2020年工作表 (填表用) (2)'!$D$7:$L$1683,9,0)</f>
        <v>201</v>
      </c>
      <c r="I636" s="417" t="str">
        <f t="shared" si="13"/>
        <v/>
      </c>
    </row>
    <row r="637" ht="15" spans="1:9">
      <c r="A637" s="401">
        <v>20811</v>
      </c>
      <c r="B637" s="402" t="s">
        <v>580</v>
      </c>
      <c r="C637" s="409">
        <f>VLOOKUP(A637,'[1]2020年工作表 (填表用) (2)'!$D$7:$F$1731,3,0)</f>
        <v>4789</v>
      </c>
      <c r="D637" s="409">
        <f>VLOOKUP(A637,'[1]2020年工作表 (填表用) (2)'!$D$7:$H$1732,5,0)</f>
        <v>3545</v>
      </c>
      <c r="E637" s="409">
        <f>VLOOKUP(A637,'[1]2020年工作表 (填表用) (2)'!$D$9:$J$1631,7,0)</f>
        <v>3629</v>
      </c>
      <c r="F637" s="409"/>
      <c r="G637" s="409"/>
      <c r="H637" s="409">
        <f>VLOOKUP(A637,'[1]2020年工作表 (填表用) (2)'!$D$7:$L$1683,9,0)</f>
        <v>2653</v>
      </c>
      <c r="I637" s="417" t="str">
        <f t="shared" si="13"/>
        <v/>
      </c>
    </row>
    <row r="638" ht="15" spans="1:9">
      <c r="A638" s="401">
        <v>2081101</v>
      </c>
      <c r="B638" s="408" t="s">
        <v>135</v>
      </c>
      <c r="C638" s="409">
        <f>VLOOKUP(A638,'[1]2020年工作表 (填表用) (2)'!$D$7:$F$1731,3,0)</f>
        <v>185</v>
      </c>
      <c r="D638" s="409">
        <f>VLOOKUP(A638,'[1]2020年工作表 (填表用) (2)'!$D$7:$H$1732,5,0)</f>
        <v>229</v>
      </c>
      <c r="E638" s="409">
        <f>VLOOKUP(A638,'[1]2020年工作表 (填表用) (2)'!$D$9:$J$1631,7,0)</f>
        <v>249</v>
      </c>
      <c r="F638" s="409"/>
      <c r="G638" s="409"/>
      <c r="H638" s="409">
        <f>VLOOKUP(A638,'[1]2020年工作表 (填表用) (2)'!$D$7:$L$1683,9,0)</f>
        <v>246</v>
      </c>
      <c r="I638" s="417" t="str">
        <f t="shared" si="13"/>
        <v/>
      </c>
    </row>
    <row r="639" ht="15" spans="1:9">
      <c r="A639" s="401">
        <v>2081102</v>
      </c>
      <c r="B639" s="408" t="s">
        <v>136</v>
      </c>
      <c r="C639" s="409">
        <f>VLOOKUP(A639,'[1]2020年工作表 (填表用) (2)'!$D$7:$F$1731,3,0)</f>
        <v>76</v>
      </c>
      <c r="D639" s="409">
        <f>VLOOKUP(A639,'[1]2020年工作表 (填表用) (2)'!$D$7:$H$1732,5,0)</f>
        <v>82</v>
      </c>
      <c r="E639" s="409">
        <f>VLOOKUP(A639,'[1]2020年工作表 (填表用) (2)'!$D$9:$J$1631,7,0)</f>
        <v>104</v>
      </c>
      <c r="F639" s="409"/>
      <c r="G639" s="409"/>
      <c r="H639" s="409">
        <f>VLOOKUP(A639,'[1]2020年工作表 (填表用) (2)'!$D$7:$L$1683,9,0)</f>
        <v>101</v>
      </c>
      <c r="I639" s="417" t="str">
        <f t="shared" si="13"/>
        <v/>
      </c>
    </row>
    <row r="640" ht="15" spans="1:10">
      <c r="A640" s="401">
        <v>2081103</v>
      </c>
      <c r="B640" s="408" t="s">
        <v>137</v>
      </c>
      <c r="C640" s="409">
        <f>VLOOKUP(A640,'[1]2020年工作表 (填表用) (2)'!$D$7:$F$1731,3,0)</f>
        <v>0</v>
      </c>
      <c r="D640" s="409">
        <f>VLOOKUP(A640,'[1]2020年工作表 (填表用) (2)'!$D$7:$H$1732,5,0)</f>
        <v>0</v>
      </c>
      <c r="E640" s="409">
        <f>VLOOKUP(A640,'[1]2020年工作表 (填表用) (2)'!$D$9:$J$1631,7,0)</f>
        <v>0</v>
      </c>
      <c r="F640" s="409"/>
      <c r="G640" s="409"/>
      <c r="H640" s="409">
        <f>VLOOKUP(A640,'[1]2020年工作表 (填表用) (2)'!$D$7:$L$1683,9,0)</f>
        <v>0</v>
      </c>
      <c r="I640" s="417" t="str">
        <f t="shared" si="13"/>
        <v/>
      </c>
      <c r="J640" t="s">
        <v>138</v>
      </c>
    </row>
    <row r="641" ht="15" spans="1:9">
      <c r="A641" s="401">
        <v>2081104</v>
      </c>
      <c r="B641" s="408" t="s">
        <v>581</v>
      </c>
      <c r="C641" s="409">
        <f>VLOOKUP(A641,'[1]2020年工作表 (填表用) (2)'!$D$7:$F$1731,3,0)</f>
        <v>2185</v>
      </c>
      <c r="D641" s="409">
        <f>VLOOKUP(A641,'[1]2020年工作表 (填表用) (2)'!$D$7:$H$1732,5,0)</f>
        <v>1548</v>
      </c>
      <c r="E641" s="409">
        <f>VLOOKUP(A641,'[1]2020年工作表 (填表用) (2)'!$D$9:$J$1631,7,0)</f>
        <v>1628</v>
      </c>
      <c r="F641" s="409"/>
      <c r="G641" s="409"/>
      <c r="H641" s="409">
        <f>VLOOKUP(A641,'[1]2020年工作表 (填表用) (2)'!$D$7:$L$1683,9,0)</f>
        <v>1112</v>
      </c>
      <c r="I641" s="417" t="str">
        <f t="shared" si="13"/>
        <v/>
      </c>
    </row>
    <row r="642" ht="15" spans="1:11">
      <c r="A642" s="401">
        <v>2081105</v>
      </c>
      <c r="B642" s="408" t="s">
        <v>582</v>
      </c>
      <c r="C642" s="409">
        <f>VLOOKUP(A642,'[1]2020年工作表 (填表用) (2)'!$D$7:$F$1731,3,0)</f>
        <v>540</v>
      </c>
      <c r="D642" s="409">
        <f>VLOOKUP(A642,'[1]2020年工作表 (填表用) (2)'!$D$7:$H$1732,5,0)</f>
        <v>559</v>
      </c>
      <c r="E642" s="409">
        <f>VLOOKUP(A642,'[1]2020年工作表 (填表用) (2)'!$D$9:$J$1631,7,0)</f>
        <v>502</v>
      </c>
      <c r="F642" s="409"/>
      <c r="G642" s="409"/>
      <c r="H642" s="409">
        <f>VLOOKUP(A642,'[1]2020年工作表 (填表用) (2)'!$D$7:$L$1683,9,0)</f>
        <v>154</v>
      </c>
      <c r="I642" s="417" t="str">
        <f t="shared" si="13"/>
        <v/>
      </c>
      <c r="K642">
        <v>57</v>
      </c>
    </row>
    <row r="643" ht="15" spans="1:10">
      <c r="A643" s="401">
        <v>2081106</v>
      </c>
      <c r="B643" s="408" t="s">
        <v>583</v>
      </c>
      <c r="C643" s="409">
        <f>VLOOKUP(A643,'[1]2020年工作表 (填表用) (2)'!$D$7:$F$1731,3,0)</f>
        <v>0</v>
      </c>
      <c r="D643" s="409">
        <f>VLOOKUP(A643,'[1]2020年工作表 (填表用) (2)'!$D$7:$H$1732,5,0)</f>
        <v>0</v>
      </c>
      <c r="E643" s="409">
        <f>VLOOKUP(A643,'[1]2020年工作表 (填表用) (2)'!$D$9:$J$1631,7,0)</f>
        <v>0</v>
      </c>
      <c r="F643" s="409"/>
      <c r="G643" s="409"/>
      <c r="H643" s="409">
        <f>VLOOKUP(A643,'[1]2020年工作表 (填表用) (2)'!$D$7:$L$1683,9,0)</f>
        <v>0</v>
      </c>
      <c r="I643" s="417" t="str">
        <f t="shared" si="13"/>
        <v/>
      </c>
      <c r="J643" t="s">
        <v>138</v>
      </c>
    </row>
    <row r="644" ht="15" spans="1:9">
      <c r="A644" s="401">
        <v>2081107</v>
      </c>
      <c r="B644" s="408" t="s">
        <v>584</v>
      </c>
      <c r="C644" s="409">
        <f>VLOOKUP(A644,'[1]2020年工作表 (填表用) (2)'!$D$7:$F$1731,3,0)</f>
        <v>546</v>
      </c>
      <c r="D644" s="409">
        <f>VLOOKUP(A644,'[1]2020年工作表 (填表用) (2)'!$D$7:$H$1732,5,0)</f>
        <v>820</v>
      </c>
      <c r="E644" s="409">
        <f>VLOOKUP(A644,'[1]2020年工作表 (填表用) (2)'!$D$9:$J$1631,7,0)</f>
        <v>840</v>
      </c>
      <c r="F644" s="409"/>
      <c r="G644" s="409"/>
      <c r="H644" s="409">
        <f>VLOOKUP(A644,'[1]2020年工作表 (填表用) (2)'!$D$7:$L$1683,9,0)</f>
        <v>780</v>
      </c>
      <c r="I644" s="417" t="str">
        <f t="shared" si="13"/>
        <v/>
      </c>
    </row>
    <row r="645" ht="15" spans="1:9">
      <c r="A645" s="401">
        <v>2081199</v>
      </c>
      <c r="B645" s="408" t="s">
        <v>585</v>
      </c>
      <c r="C645" s="409">
        <f>VLOOKUP(A645,'[1]2020年工作表 (填表用) (2)'!$D$7:$F$1731,3,0)</f>
        <v>1257</v>
      </c>
      <c r="D645" s="409">
        <f>VLOOKUP(A645,'[1]2020年工作表 (填表用) (2)'!$D$7:$H$1732,5,0)</f>
        <v>307</v>
      </c>
      <c r="E645" s="409">
        <f>VLOOKUP(A645,'[1]2020年工作表 (填表用) (2)'!$D$9:$J$1631,7,0)</f>
        <v>307</v>
      </c>
      <c r="F645" s="409"/>
      <c r="G645" s="409"/>
      <c r="H645" s="409">
        <f>VLOOKUP(A645,'[1]2020年工作表 (填表用) (2)'!$D$7:$L$1683,9,0)</f>
        <v>260</v>
      </c>
      <c r="I645" s="417" t="str">
        <f t="shared" si="13"/>
        <v/>
      </c>
    </row>
    <row r="646" ht="15" spans="1:9">
      <c r="A646" s="401">
        <v>20816</v>
      </c>
      <c r="B646" s="402" t="s">
        <v>586</v>
      </c>
      <c r="C646" s="409">
        <f>VLOOKUP(A646,'[1]2020年工作表 (填表用) (2)'!$D$7:$F$1731,3,0)</f>
        <v>153</v>
      </c>
      <c r="D646" s="409">
        <f>VLOOKUP(A646,'[1]2020年工作表 (填表用) (2)'!$D$7:$H$1732,5,0)</f>
        <v>204</v>
      </c>
      <c r="E646" s="409">
        <f>VLOOKUP(A646,'[1]2020年工作表 (填表用) (2)'!$D$9:$J$1631,7,0)</f>
        <v>218</v>
      </c>
      <c r="F646" s="409"/>
      <c r="G646" s="409"/>
      <c r="H646" s="409">
        <f>VLOOKUP(A646,'[1]2020年工作表 (填表用) (2)'!$D$7:$L$1683,9,0)</f>
        <v>212</v>
      </c>
      <c r="I646" s="417" t="str">
        <f t="shared" si="13"/>
        <v/>
      </c>
    </row>
    <row r="647" ht="15" spans="1:9">
      <c r="A647" s="401">
        <v>2081601</v>
      </c>
      <c r="B647" s="408" t="s">
        <v>135</v>
      </c>
      <c r="C647" s="409">
        <f>VLOOKUP(A647,'[1]2020年工作表 (填表用) (2)'!$D$7:$F$1731,3,0)</f>
        <v>129</v>
      </c>
      <c r="D647" s="409">
        <f>VLOOKUP(A647,'[1]2020年工作表 (填表用) (2)'!$D$7:$H$1732,5,0)</f>
        <v>164</v>
      </c>
      <c r="E647" s="409">
        <f>VLOOKUP(A647,'[1]2020年工作表 (填表用) (2)'!$D$9:$J$1631,7,0)</f>
        <v>176</v>
      </c>
      <c r="F647" s="409"/>
      <c r="G647" s="409"/>
      <c r="H647" s="409">
        <f>VLOOKUP(A647,'[1]2020年工作表 (填表用) (2)'!$D$7:$L$1683,9,0)</f>
        <v>178</v>
      </c>
      <c r="I647" s="417" t="str">
        <f t="shared" si="13"/>
        <v/>
      </c>
    </row>
    <row r="648" ht="15" spans="1:10">
      <c r="A648" s="401">
        <v>2081602</v>
      </c>
      <c r="B648" s="408" t="s">
        <v>136</v>
      </c>
      <c r="C648" s="409">
        <f>VLOOKUP(A648,'[1]2020年工作表 (填表用) (2)'!$D$7:$F$1731,3,0)</f>
        <v>0</v>
      </c>
      <c r="D648" s="409">
        <f>VLOOKUP(A648,'[1]2020年工作表 (填表用) (2)'!$D$7:$H$1732,5,0)</f>
        <v>0</v>
      </c>
      <c r="E648" s="409">
        <f>VLOOKUP(A648,'[1]2020年工作表 (填表用) (2)'!$D$9:$J$1631,7,0)</f>
        <v>0</v>
      </c>
      <c r="F648" s="409"/>
      <c r="G648" s="409"/>
      <c r="H648" s="409">
        <f>VLOOKUP(A648,'[1]2020年工作表 (填表用) (2)'!$D$7:$L$1683,9,0)</f>
        <v>0</v>
      </c>
      <c r="I648" s="417" t="str">
        <f t="shared" si="13"/>
        <v/>
      </c>
      <c r="J648" t="s">
        <v>138</v>
      </c>
    </row>
    <row r="649" ht="15" spans="1:10">
      <c r="A649" s="401">
        <v>2081603</v>
      </c>
      <c r="B649" s="408" t="s">
        <v>137</v>
      </c>
      <c r="C649" s="409">
        <f>VLOOKUP(A649,'[1]2020年工作表 (填表用) (2)'!$D$7:$F$1731,3,0)</f>
        <v>0</v>
      </c>
      <c r="D649" s="409">
        <f>VLOOKUP(A649,'[1]2020年工作表 (填表用) (2)'!$D$7:$H$1732,5,0)</f>
        <v>0</v>
      </c>
      <c r="E649" s="409">
        <f>VLOOKUP(A649,'[1]2020年工作表 (填表用) (2)'!$D$9:$J$1631,7,0)</f>
        <v>0</v>
      </c>
      <c r="F649" s="409"/>
      <c r="G649" s="409"/>
      <c r="H649" s="409">
        <f>VLOOKUP(A649,'[1]2020年工作表 (填表用) (2)'!$D$7:$L$1683,9,0)</f>
        <v>0</v>
      </c>
      <c r="I649" s="417" t="str">
        <f t="shared" si="13"/>
        <v/>
      </c>
      <c r="J649" t="s">
        <v>138</v>
      </c>
    </row>
    <row r="650" ht="15" spans="1:9">
      <c r="A650" s="401">
        <v>2081699</v>
      </c>
      <c r="B650" s="408" t="s">
        <v>587</v>
      </c>
      <c r="C650" s="409">
        <f>VLOOKUP(A650,'[1]2020年工作表 (填表用) (2)'!$D$7:$F$1731,3,0)</f>
        <v>24</v>
      </c>
      <c r="D650" s="409">
        <f>VLOOKUP(A650,'[1]2020年工作表 (填表用) (2)'!$D$7:$H$1732,5,0)</f>
        <v>40</v>
      </c>
      <c r="E650" s="409">
        <f>VLOOKUP(A650,'[1]2020年工作表 (填表用) (2)'!$D$9:$J$1631,7,0)</f>
        <v>42</v>
      </c>
      <c r="F650" s="409"/>
      <c r="G650" s="409"/>
      <c r="H650" s="409">
        <f>VLOOKUP(A650,'[1]2020年工作表 (填表用) (2)'!$D$7:$L$1683,9,0)</f>
        <v>34</v>
      </c>
      <c r="I650" s="417" t="str">
        <f t="shared" si="13"/>
        <v/>
      </c>
    </row>
    <row r="651" ht="15" spans="1:9">
      <c r="A651" s="401">
        <v>20819</v>
      </c>
      <c r="B651" s="402" t="s">
        <v>588</v>
      </c>
      <c r="C651" s="409">
        <f>VLOOKUP(A651,'[1]2020年工作表 (填表用) (2)'!$D$7:$F$1731,3,0)</f>
        <v>3097</v>
      </c>
      <c r="D651" s="409">
        <f>VLOOKUP(A651,'[1]2020年工作表 (填表用) (2)'!$D$7:$H$1732,5,0)</f>
        <v>5380</v>
      </c>
      <c r="E651" s="409">
        <f>VLOOKUP(A651,'[1]2020年工作表 (填表用) (2)'!$D$9:$J$1631,7,0)</f>
        <v>4751</v>
      </c>
      <c r="F651" s="409"/>
      <c r="G651" s="409"/>
      <c r="H651" s="409">
        <f>VLOOKUP(A651,'[1]2020年工作表 (填表用) (2)'!$D$7:$L$1683,9,0)</f>
        <v>4285</v>
      </c>
      <c r="I651" s="417" t="str">
        <f t="shared" si="13"/>
        <v/>
      </c>
    </row>
    <row r="652" ht="15" spans="1:9">
      <c r="A652" s="401">
        <v>2081901</v>
      </c>
      <c r="B652" s="408" t="s">
        <v>589</v>
      </c>
      <c r="C652" s="409">
        <f>VLOOKUP(A652,'[1]2020年工作表 (填表用) (2)'!$D$7:$F$1731,3,0)</f>
        <v>998</v>
      </c>
      <c r="D652" s="409">
        <f>VLOOKUP(A652,'[1]2020年工作表 (填表用) (2)'!$D$7:$H$1732,5,0)</f>
        <v>1850</v>
      </c>
      <c r="E652" s="409">
        <f>VLOOKUP(A652,'[1]2020年工作表 (填表用) (2)'!$D$9:$J$1631,7,0)</f>
        <v>1590</v>
      </c>
      <c r="F652" s="409"/>
      <c r="G652" s="409"/>
      <c r="H652" s="409">
        <f>VLOOKUP(A652,'[1]2020年工作表 (填表用) (2)'!$D$7:$L$1683,9,0)</f>
        <v>1402</v>
      </c>
      <c r="I652" s="417" t="str">
        <f t="shared" si="13"/>
        <v/>
      </c>
    </row>
    <row r="653" ht="15" spans="1:9">
      <c r="A653" s="401">
        <v>2081902</v>
      </c>
      <c r="B653" s="408" t="s">
        <v>590</v>
      </c>
      <c r="C653" s="409">
        <f>VLOOKUP(A653,'[1]2020年工作表 (填表用) (2)'!$D$7:$F$1731,3,0)</f>
        <v>2099</v>
      </c>
      <c r="D653" s="409">
        <f>VLOOKUP(A653,'[1]2020年工作表 (填表用) (2)'!$D$7:$H$1732,5,0)</f>
        <v>3530</v>
      </c>
      <c r="E653" s="409">
        <f>VLOOKUP(A653,'[1]2020年工作表 (填表用) (2)'!$D$9:$J$1631,7,0)</f>
        <v>3161</v>
      </c>
      <c r="F653" s="409"/>
      <c r="G653" s="409"/>
      <c r="H653" s="409">
        <f>VLOOKUP(A653,'[1]2020年工作表 (填表用) (2)'!$D$7:$L$1683,9,0)</f>
        <v>2883</v>
      </c>
      <c r="I653" s="417" t="str">
        <f t="shared" si="13"/>
        <v/>
      </c>
    </row>
    <row r="654" ht="15" spans="1:9">
      <c r="A654" s="401">
        <v>20820</v>
      </c>
      <c r="B654" s="402" t="s">
        <v>591</v>
      </c>
      <c r="C654" s="409">
        <f>VLOOKUP(A654,'[1]2020年工作表 (填表用) (2)'!$D$7:$F$1731,3,0)</f>
        <v>511</v>
      </c>
      <c r="D654" s="409">
        <f>VLOOKUP(A654,'[1]2020年工作表 (填表用) (2)'!$D$7:$H$1732,5,0)</f>
        <v>816</v>
      </c>
      <c r="E654" s="409">
        <f>VLOOKUP(A654,'[1]2020年工作表 (填表用) (2)'!$D$9:$J$1631,7,0)</f>
        <v>615</v>
      </c>
      <c r="F654" s="409"/>
      <c r="G654" s="409"/>
      <c r="H654" s="409">
        <f>VLOOKUP(A654,'[1]2020年工作表 (填表用) (2)'!$D$7:$L$1683,9,0)</f>
        <v>386</v>
      </c>
      <c r="I654" s="417" t="str">
        <f t="shared" si="13"/>
        <v/>
      </c>
    </row>
    <row r="655" ht="15" spans="1:9">
      <c r="A655" s="401">
        <v>2082001</v>
      </c>
      <c r="B655" s="408" t="s">
        <v>592</v>
      </c>
      <c r="C655" s="409">
        <f>VLOOKUP(A655,'[1]2020年工作表 (填表用) (2)'!$D$7:$F$1731,3,0)</f>
        <v>402</v>
      </c>
      <c r="D655" s="409">
        <f>VLOOKUP(A655,'[1]2020年工作表 (填表用) (2)'!$D$7:$H$1732,5,0)</f>
        <v>750</v>
      </c>
      <c r="E655" s="409">
        <f>VLOOKUP(A655,'[1]2020年工作表 (填表用) (2)'!$D$9:$J$1631,7,0)</f>
        <v>599</v>
      </c>
      <c r="F655" s="409"/>
      <c r="G655" s="409"/>
      <c r="H655" s="409">
        <f>VLOOKUP(A655,'[1]2020年工作表 (填表用) (2)'!$D$7:$L$1683,9,0)</f>
        <v>374</v>
      </c>
      <c r="I655" s="417" t="str">
        <f t="shared" si="13"/>
        <v/>
      </c>
    </row>
    <row r="656" ht="15" spans="1:9">
      <c r="A656" s="401">
        <v>2082002</v>
      </c>
      <c r="B656" s="408" t="s">
        <v>593</v>
      </c>
      <c r="C656" s="409">
        <f>VLOOKUP(A656,'[1]2020年工作表 (填表用) (2)'!$D$7:$F$1731,3,0)</f>
        <v>109</v>
      </c>
      <c r="D656" s="409">
        <f>VLOOKUP(A656,'[1]2020年工作表 (填表用) (2)'!$D$7:$H$1732,5,0)</f>
        <v>66</v>
      </c>
      <c r="E656" s="409">
        <f>VLOOKUP(A656,'[1]2020年工作表 (填表用) (2)'!$D$9:$J$1631,7,0)</f>
        <v>16</v>
      </c>
      <c r="F656" s="409"/>
      <c r="G656" s="409"/>
      <c r="H656" s="409">
        <f>VLOOKUP(A656,'[1]2020年工作表 (填表用) (2)'!$D$7:$L$1683,9,0)</f>
        <v>12</v>
      </c>
      <c r="I656" s="417" t="str">
        <f t="shared" si="13"/>
        <v/>
      </c>
    </row>
    <row r="657" ht="15" spans="1:9">
      <c r="A657" s="401">
        <v>20821</v>
      </c>
      <c r="B657" s="402" t="s">
        <v>594</v>
      </c>
      <c r="C657" s="409">
        <f>VLOOKUP(A657,'[1]2020年工作表 (填表用) (2)'!$D$7:$F$1731,3,0)</f>
        <v>3862</v>
      </c>
      <c r="D657" s="409">
        <f>VLOOKUP(A657,'[1]2020年工作表 (填表用) (2)'!$D$7:$H$1732,5,0)</f>
        <v>6200</v>
      </c>
      <c r="E657" s="409">
        <f>VLOOKUP(A657,'[1]2020年工作表 (填表用) (2)'!$D$9:$J$1631,7,0)</f>
        <v>5824</v>
      </c>
      <c r="F657" s="409"/>
      <c r="G657" s="409"/>
      <c r="H657" s="409">
        <f>VLOOKUP(A657,'[1]2020年工作表 (填表用) (2)'!$D$7:$L$1683,9,0)</f>
        <v>5690</v>
      </c>
      <c r="I657" s="417" t="str">
        <f t="shared" si="13"/>
        <v/>
      </c>
    </row>
    <row r="658" ht="15" spans="1:9">
      <c r="A658" s="401">
        <v>2082101</v>
      </c>
      <c r="B658" s="408" t="s">
        <v>595</v>
      </c>
      <c r="C658" s="409">
        <f>VLOOKUP(A658,'[1]2020年工作表 (填表用) (2)'!$D$7:$F$1731,3,0)</f>
        <v>911</v>
      </c>
      <c r="D658" s="409">
        <f>VLOOKUP(A658,'[1]2020年工作表 (填表用) (2)'!$D$7:$H$1732,5,0)</f>
        <v>2000</v>
      </c>
      <c r="E658" s="409">
        <f>VLOOKUP(A658,'[1]2020年工作表 (填表用) (2)'!$D$9:$J$1631,7,0)</f>
        <v>1790</v>
      </c>
      <c r="F658" s="409"/>
      <c r="G658" s="409"/>
      <c r="H658" s="409">
        <f>VLOOKUP(A658,'[1]2020年工作表 (填表用) (2)'!$D$7:$L$1683,9,0)</f>
        <v>1681</v>
      </c>
      <c r="I658" s="417" t="str">
        <f t="shared" si="13"/>
        <v/>
      </c>
    </row>
    <row r="659" ht="15" spans="1:9">
      <c r="A659" s="401">
        <v>2082102</v>
      </c>
      <c r="B659" s="408" t="s">
        <v>596</v>
      </c>
      <c r="C659" s="409">
        <f>VLOOKUP(A659,'[1]2020年工作表 (填表用) (2)'!$D$7:$F$1731,3,0)</f>
        <v>2951</v>
      </c>
      <c r="D659" s="409">
        <f>VLOOKUP(A659,'[1]2020年工作表 (填表用) (2)'!$D$7:$H$1732,5,0)</f>
        <v>4200</v>
      </c>
      <c r="E659" s="409">
        <f>VLOOKUP(A659,'[1]2020年工作表 (填表用) (2)'!$D$9:$J$1631,7,0)</f>
        <v>4034</v>
      </c>
      <c r="F659" s="409"/>
      <c r="G659" s="409"/>
      <c r="H659" s="409">
        <f>VLOOKUP(A659,'[1]2020年工作表 (填表用) (2)'!$D$7:$L$1683,9,0)</f>
        <v>4009</v>
      </c>
      <c r="I659" s="417" t="str">
        <f t="shared" si="13"/>
        <v/>
      </c>
    </row>
    <row r="660" ht="15" spans="1:10">
      <c r="A660" s="401">
        <v>20824</v>
      </c>
      <c r="B660" s="402" t="s">
        <v>597</v>
      </c>
      <c r="C660" s="409">
        <f>VLOOKUP(A660,'[1]2020年工作表 (填表用) (2)'!$D$7:$F$1731,3,0)</f>
        <v>0</v>
      </c>
      <c r="D660" s="409">
        <f>VLOOKUP(A660,'[1]2020年工作表 (填表用) (2)'!$D$7:$H$1732,5,0)</f>
        <v>0</v>
      </c>
      <c r="E660" s="409">
        <f>VLOOKUP(A660,'[1]2020年工作表 (填表用) (2)'!$D$9:$J$1631,7,0)</f>
        <v>0</v>
      </c>
      <c r="F660" s="409"/>
      <c r="G660" s="409"/>
      <c r="H660" s="409">
        <f>VLOOKUP(A660,'[1]2020年工作表 (填表用) (2)'!$D$7:$L$1683,9,0)</f>
        <v>0</v>
      </c>
      <c r="I660" s="417" t="str">
        <f t="shared" si="13"/>
        <v/>
      </c>
      <c r="J660" t="s">
        <v>138</v>
      </c>
    </row>
    <row r="661" ht="15" spans="1:10">
      <c r="A661" s="401">
        <v>2082401</v>
      </c>
      <c r="B661" s="408" t="s">
        <v>598</v>
      </c>
      <c r="C661" s="409">
        <f>VLOOKUP(A661,'[1]2020年工作表 (填表用) (2)'!$D$7:$F$1731,3,0)</f>
        <v>0</v>
      </c>
      <c r="D661" s="409">
        <f>VLOOKUP(A661,'[1]2020年工作表 (填表用) (2)'!$D$7:$H$1732,5,0)</f>
        <v>0</v>
      </c>
      <c r="E661" s="409">
        <f>VLOOKUP(A661,'[1]2020年工作表 (填表用) (2)'!$D$9:$J$1631,7,0)</f>
        <v>0</v>
      </c>
      <c r="F661" s="409"/>
      <c r="G661" s="409"/>
      <c r="H661" s="409">
        <f>VLOOKUP(A661,'[1]2020年工作表 (填表用) (2)'!$D$7:$L$1683,9,0)</f>
        <v>0</v>
      </c>
      <c r="I661" s="417" t="str">
        <f t="shared" si="13"/>
        <v/>
      </c>
      <c r="J661" t="s">
        <v>138</v>
      </c>
    </row>
    <row r="662" ht="15" spans="1:10">
      <c r="A662" s="401">
        <v>2082402</v>
      </c>
      <c r="B662" s="408" t="s">
        <v>599</v>
      </c>
      <c r="C662" s="409">
        <f>VLOOKUP(A662,'[1]2020年工作表 (填表用) (2)'!$D$7:$F$1731,3,0)</f>
        <v>0</v>
      </c>
      <c r="D662" s="409">
        <f>VLOOKUP(A662,'[1]2020年工作表 (填表用) (2)'!$D$7:$H$1732,5,0)</f>
        <v>0</v>
      </c>
      <c r="E662" s="409">
        <f>VLOOKUP(A662,'[1]2020年工作表 (填表用) (2)'!$D$9:$J$1631,7,0)</f>
        <v>0</v>
      </c>
      <c r="F662" s="409"/>
      <c r="G662" s="409"/>
      <c r="H662" s="409">
        <f>VLOOKUP(A662,'[1]2020年工作表 (填表用) (2)'!$D$7:$L$1683,9,0)</f>
        <v>0</v>
      </c>
      <c r="I662" s="417" t="str">
        <f t="shared" si="13"/>
        <v/>
      </c>
      <c r="J662" t="s">
        <v>138</v>
      </c>
    </row>
    <row r="663" ht="15" spans="1:12">
      <c r="A663" s="401">
        <v>20825</v>
      </c>
      <c r="B663" s="402" t="s">
        <v>600</v>
      </c>
      <c r="C663" s="409">
        <f>VLOOKUP(A663,'[1]2020年工作表 (填表用) (2)'!$D$7:$F$1731,3,0)</f>
        <v>234</v>
      </c>
      <c r="D663" s="409">
        <f>VLOOKUP(A663,'[1]2020年工作表 (填表用) (2)'!$D$7:$H$1732,5,0)</f>
        <v>485</v>
      </c>
      <c r="E663" s="409">
        <f>VLOOKUP(A663,'[1]2020年工作表 (填表用) (2)'!$D$9:$J$1631,7,0)</f>
        <v>505</v>
      </c>
      <c r="F663" s="409"/>
      <c r="G663" s="409"/>
      <c r="H663" s="409">
        <f>VLOOKUP(A663,'[1]2020年工作表 (填表用) (2)'!$D$7:$L$1683,9,0)</f>
        <v>431</v>
      </c>
      <c r="I663" s="417" t="str">
        <f t="shared" si="13"/>
        <v/>
      </c>
      <c r="L663">
        <v>12</v>
      </c>
    </row>
    <row r="664" ht="15" spans="1:12">
      <c r="A664" s="401">
        <v>2082501</v>
      </c>
      <c r="B664" s="408" t="s">
        <v>601</v>
      </c>
      <c r="C664" s="409">
        <f>VLOOKUP(A664,'[1]2020年工作表 (填表用) (2)'!$D$7:$F$1731,3,0)</f>
        <v>106</v>
      </c>
      <c r="D664" s="409">
        <f>VLOOKUP(A664,'[1]2020年工作表 (填表用) (2)'!$D$7:$H$1732,5,0)</f>
        <v>191</v>
      </c>
      <c r="E664" s="409">
        <f>VLOOKUP(A664,'[1]2020年工作表 (填表用) (2)'!$D$9:$J$1631,7,0)</f>
        <v>197</v>
      </c>
      <c r="F664" s="409"/>
      <c r="G664" s="409"/>
      <c r="H664" s="409">
        <f>VLOOKUP(A664,'[1]2020年工作表 (填表用) (2)'!$D$7:$L$1683,9,0)</f>
        <v>122</v>
      </c>
      <c r="I664" s="417" t="str">
        <f t="shared" si="13"/>
        <v/>
      </c>
      <c r="K664">
        <v>61</v>
      </c>
      <c r="L664">
        <v>2</v>
      </c>
    </row>
    <row r="665" ht="15" spans="1:12">
      <c r="A665" s="401">
        <v>2082502</v>
      </c>
      <c r="B665" s="408" t="s">
        <v>602</v>
      </c>
      <c r="C665" s="409">
        <f>VLOOKUP(A665,'[1]2020年工作表 (填表用) (2)'!$D$7:$F$1731,3,0)</f>
        <v>128</v>
      </c>
      <c r="D665" s="409">
        <f>VLOOKUP(A665,'[1]2020年工作表 (填表用) (2)'!$D$7:$H$1732,5,0)</f>
        <v>294</v>
      </c>
      <c r="E665" s="409">
        <f>VLOOKUP(A665,'[1]2020年工作表 (填表用) (2)'!$D$9:$J$1631,7,0)</f>
        <v>308</v>
      </c>
      <c r="F665" s="409"/>
      <c r="G665" s="409"/>
      <c r="H665" s="409">
        <f>VLOOKUP(A665,'[1]2020年工作表 (填表用) (2)'!$D$7:$L$1683,9,0)</f>
        <v>309</v>
      </c>
      <c r="I665" s="417" t="str">
        <f t="shared" si="13"/>
        <v/>
      </c>
      <c r="L665">
        <v>10</v>
      </c>
    </row>
    <row r="666" ht="15" spans="1:10">
      <c r="A666" s="401">
        <v>20826</v>
      </c>
      <c r="B666" s="402" t="s">
        <v>603</v>
      </c>
      <c r="C666" s="409">
        <f>VLOOKUP(A666,'[1]2020年工作表 (填表用) (2)'!$D$7:$F$1731,3,0)</f>
        <v>0</v>
      </c>
      <c r="D666" s="409">
        <f>VLOOKUP(A666,'[1]2020年工作表 (填表用) (2)'!$D$7:$H$1732,5,0)</f>
        <v>0</v>
      </c>
      <c r="E666" s="409">
        <f>VLOOKUP(A666,'[1]2020年工作表 (填表用) (2)'!$D$9:$J$1631,7,0)</f>
        <v>0</v>
      </c>
      <c r="F666" s="409"/>
      <c r="G666" s="409"/>
      <c r="H666" s="409">
        <f>VLOOKUP(A666,'[1]2020年工作表 (填表用) (2)'!$D$7:$L$1683,9,0)</f>
        <v>0</v>
      </c>
      <c r="I666" s="417" t="str">
        <f t="shared" si="13"/>
        <v/>
      </c>
      <c r="J666" t="s">
        <v>138</v>
      </c>
    </row>
    <row r="667" ht="15" spans="1:10">
      <c r="A667" s="401">
        <v>2082601</v>
      </c>
      <c r="B667" s="408" t="s">
        <v>604</v>
      </c>
      <c r="C667" s="409">
        <f>VLOOKUP(A667,'[1]2020年工作表 (填表用) (2)'!$D$7:$F$1731,3,0)</f>
        <v>0</v>
      </c>
      <c r="D667" s="409">
        <f>VLOOKUP(A667,'[1]2020年工作表 (填表用) (2)'!$D$7:$H$1732,5,0)</f>
        <v>0</v>
      </c>
      <c r="E667" s="409">
        <f>VLOOKUP(A667,'[1]2020年工作表 (填表用) (2)'!$D$9:$J$1631,7,0)</f>
        <v>0</v>
      </c>
      <c r="F667" s="409"/>
      <c r="G667" s="409"/>
      <c r="H667" s="409">
        <f>VLOOKUP(A667,'[1]2020年工作表 (填表用) (2)'!$D$7:$L$1683,9,0)</f>
        <v>0</v>
      </c>
      <c r="I667" s="417" t="str">
        <f t="shared" si="13"/>
        <v/>
      </c>
      <c r="J667" t="s">
        <v>138</v>
      </c>
    </row>
    <row r="668" ht="15" spans="1:10">
      <c r="A668" s="401">
        <v>2082602</v>
      </c>
      <c r="B668" s="408" t="s">
        <v>605</v>
      </c>
      <c r="C668" s="409">
        <f>VLOOKUP(A668,'[1]2020年工作表 (填表用) (2)'!$D$7:$F$1731,3,0)</f>
        <v>0</v>
      </c>
      <c r="D668" s="409">
        <f>VLOOKUP(A668,'[1]2020年工作表 (填表用) (2)'!$D$7:$H$1732,5,0)</f>
        <v>0</v>
      </c>
      <c r="E668" s="409">
        <f>VLOOKUP(A668,'[1]2020年工作表 (填表用) (2)'!$D$9:$J$1631,7,0)</f>
        <v>0</v>
      </c>
      <c r="F668" s="409"/>
      <c r="G668" s="409"/>
      <c r="H668" s="409">
        <f>VLOOKUP(A668,'[1]2020年工作表 (填表用) (2)'!$D$7:$L$1683,9,0)</f>
        <v>0</v>
      </c>
      <c r="I668" s="417" t="str">
        <f t="shared" si="13"/>
        <v/>
      </c>
      <c r="J668" t="s">
        <v>138</v>
      </c>
    </row>
    <row r="669" ht="15" spans="1:10">
      <c r="A669" s="401">
        <v>2082699</v>
      </c>
      <c r="B669" s="408" t="s">
        <v>606</v>
      </c>
      <c r="C669" s="409">
        <f>VLOOKUP(A669,'[1]2020年工作表 (填表用) (2)'!$D$7:$F$1731,3,0)</f>
        <v>0</v>
      </c>
      <c r="D669" s="409">
        <f>VLOOKUP(A669,'[1]2020年工作表 (填表用) (2)'!$D$7:$H$1732,5,0)</f>
        <v>0</v>
      </c>
      <c r="E669" s="409">
        <f>VLOOKUP(A669,'[1]2020年工作表 (填表用) (2)'!$D$9:$J$1631,7,0)</f>
        <v>0</v>
      </c>
      <c r="F669" s="409"/>
      <c r="G669" s="409"/>
      <c r="H669" s="409">
        <f>VLOOKUP(A669,'[1]2020年工作表 (填表用) (2)'!$D$7:$L$1683,9,0)</f>
        <v>0</v>
      </c>
      <c r="I669" s="417" t="str">
        <f t="shared" si="13"/>
        <v/>
      </c>
      <c r="J669" t="s">
        <v>138</v>
      </c>
    </row>
    <row r="670" ht="15" spans="1:10">
      <c r="A670" s="401">
        <v>20827</v>
      </c>
      <c r="B670" s="402" t="s">
        <v>607</v>
      </c>
      <c r="C670" s="409">
        <f>VLOOKUP(A670,'[1]2020年工作表 (填表用) (2)'!$D$7:$F$1731,3,0)</f>
        <v>0</v>
      </c>
      <c r="D670" s="409">
        <f>VLOOKUP(A670,'[1]2020年工作表 (填表用) (2)'!$D$7:$H$1732,5,0)</f>
        <v>0</v>
      </c>
      <c r="E670" s="409">
        <f>VLOOKUP(A670,'[1]2020年工作表 (填表用) (2)'!$D$9:$J$1631,7,0)</f>
        <v>0</v>
      </c>
      <c r="F670" s="409"/>
      <c r="G670" s="409"/>
      <c r="H670" s="409">
        <f>VLOOKUP(A670,'[1]2020年工作表 (填表用) (2)'!$D$7:$L$1683,9,0)</f>
        <v>0</v>
      </c>
      <c r="I670" s="417" t="str">
        <f t="shared" si="13"/>
        <v/>
      </c>
      <c r="J670" t="s">
        <v>138</v>
      </c>
    </row>
    <row r="671" ht="15" spans="1:10">
      <c r="A671" s="401">
        <v>2082701</v>
      </c>
      <c r="B671" s="408" t="s">
        <v>608</v>
      </c>
      <c r="C671" s="409">
        <f>VLOOKUP(A671,'[1]2020年工作表 (填表用) (2)'!$D$7:$F$1731,3,0)</f>
        <v>0</v>
      </c>
      <c r="D671" s="409">
        <f>VLOOKUP(A671,'[1]2020年工作表 (填表用) (2)'!$D$7:$H$1732,5,0)</f>
        <v>0</v>
      </c>
      <c r="E671" s="409">
        <f>VLOOKUP(A671,'[1]2020年工作表 (填表用) (2)'!$D$9:$J$1631,7,0)</f>
        <v>0</v>
      </c>
      <c r="F671" s="409"/>
      <c r="G671" s="409"/>
      <c r="H671" s="409">
        <f>VLOOKUP(A671,'[1]2020年工作表 (填表用) (2)'!$D$7:$L$1683,9,0)</f>
        <v>0</v>
      </c>
      <c r="I671" s="417" t="str">
        <f t="shared" si="13"/>
        <v/>
      </c>
      <c r="J671" t="s">
        <v>138</v>
      </c>
    </row>
    <row r="672" ht="15" spans="1:10">
      <c r="A672" s="401">
        <v>2082702</v>
      </c>
      <c r="B672" s="408" t="s">
        <v>609</v>
      </c>
      <c r="C672" s="409">
        <f>VLOOKUP(A672,'[1]2020年工作表 (填表用) (2)'!$D$7:$F$1731,3,0)</f>
        <v>0</v>
      </c>
      <c r="D672" s="409">
        <f>VLOOKUP(A672,'[1]2020年工作表 (填表用) (2)'!$D$7:$H$1732,5,0)</f>
        <v>0</v>
      </c>
      <c r="E672" s="409">
        <f>VLOOKUP(A672,'[1]2020年工作表 (填表用) (2)'!$D$9:$J$1631,7,0)</f>
        <v>0</v>
      </c>
      <c r="F672" s="409"/>
      <c r="G672" s="409"/>
      <c r="H672" s="409">
        <f>VLOOKUP(A672,'[1]2020年工作表 (填表用) (2)'!$D$7:$L$1683,9,0)</f>
        <v>0</v>
      </c>
      <c r="I672" s="417" t="str">
        <f t="shared" si="13"/>
        <v/>
      </c>
      <c r="J672" t="s">
        <v>138</v>
      </c>
    </row>
    <row r="673" ht="15" spans="1:10">
      <c r="A673" s="401">
        <v>2082703</v>
      </c>
      <c r="B673" s="408" t="s">
        <v>610</v>
      </c>
      <c r="C673" s="409"/>
      <c r="D673" s="409"/>
      <c r="E673" s="409"/>
      <c r="F673" s="409"/>
      <c r="G673" s="409"/>
      <c r="H673" s="409"/>
      <c r="I673" s="417" t="str">
        <f t="shared" si="13"/>
        <v/>
      </c>
      <c r="J673" t="s">
        <v>138</v>
      </c>
    </row>
    <row r="674" ht="15" spans="1:10">
      <c r="A674" s="401">
        <v>2082799</v>
      </c>
      <c r="B674" s="408" t="s">
        <v>611</v>
      </c>
      <c r="C674" s="409">
        <f>VLOOKUP(A674,'[1]2020年工作表 (填表用) (2)'!$D$7:$F$1731,3,0)</f>
        <v>0</v>
      </c>
      <c r="D674" s="409">
        <f>VLOOKUP(A674,'[1]2020年工作表 (填表用) (2)'!$D$7:$H$1732,5,0)</f>
        <v>0</v>
      </c>
      <c r="E674" s="409">
        <f>VLOOKUP(A674,'[1]2020年工作表 (填表用) (2)'!$D$9:$J$1631,7,0)</f>
        <v>0</v>
      </c>
      <c r="F674" s="409"/>
      <c r="G674" s="409"/>
      <c r="H674" s="409">
        <f>VLOOKUP(A674,'[1]2020年工作表 (填表用) (2)'!$D$7:$L$1683,9,0)</f>
        <v>0</v>
      </c>
      <c r="I674" s="417" t="str">
        <f t="shared" si="13"/>
        <v/>
      </c>
      <c r="J674" t="s">
        <v>138</v>
      </c>
    </row>
    <row r="675" ht="15" spans="1:12">
      <c r="A675" s="401">
        <v>20828</v>
      </c>
      <c r="B675" s="421" t="s">
        <v>612</v>
      </c>
      <c r="C675" s="409">
        <f>VLOOKUP(A675,'[1]2020年工作表 (填表用) (2)'!$D$7:$F$1731,3,0)</f>
        <v>560</v>
      </c>
      <c r="D675" s="409">
        <f>VLOOKUP(A675,'[1]2020年工作表 (填表用) (2)'!$D$7:$H$1732,5,0)</f>
        <v>902</v>
      </c>
      <c r="E675" s="409">
        <f>VLOOKUP(A675,'[1]2020年工作表 (填表用) (2)'!$D$9:$J$1631,7,0)</f>
        <v>878</v>
      </c>
      <c r="F675" s="409"/>
      <c r="G675" s="409"/>
      <c r="H675" s="409">
        <f>VLOOKUP(A675,'[1]2020年工作表 (填表用) (2)'!$D$7:$L$1683,9,0)</f>
        <v>681</v>
      </c>
      <c r="I675" s="417" t="str">
        <f t="shared" si="13"/>
        <v/>
      </c>
      <c r="L675">
        <v>17</v>
      </c>
    </row>
    <row r="676" ht="15" spans="1:9">
      <c r="A676" s="401">
        <v>2082801</v>
      </c>
      <c r="B676" s="408" t="s">
        <v>135</v>
      </c>
      <c r="C676" s="409">
        <f>VLOOKUP(A676,'[1]2020年工作表 (填表用) (2)'!$D$7:$F$1731,3,0)</f>
        <v>304</v>
      </c>
      <c r="D676" s="409">
        <f>VLOOKUP(A676,'[1]2020年工作表 (填表用) (2)'!$D$7:$H$1732,5,0)</f>
        <v>379</v>
      </c>
      <c r="E676" s="409">
        <f>VLOOKUP(A676,'[1]2020年工作表 (填表用) (2)'!$D$9:$J$1631,7,0)</f>
        <v>423</v>
      </c>
      <c r="F676" s="409"/>
      <c r="G676" s="409"/>
      <c r="H676" s="409">
        <f>VLOOKUP(A676,'[1]2020年工作表 (填表用) (2)'!$D$7:$L$1683,9,0)</f>
        <v>408</v>
      </c>
      <c r="I676" s="417" t="str">
        <f t="shared" si="13"/>
        <v/>
      </c>
    </row>
    <row r="677" ht="15" spans="1:9">
      <c r="A677" s="401">
        <v>2082802</v>
      </c>
      <c r="B677" s="408" t="s">
        <v>136</v>
      </c>
      <c r="C677" s="409">
        <f>VLOOKUP(A677,'[1]2020年工作表 (填表用) (2)'!$D$7:$F$1731,3,0)</f>
        <v>17</v>
      </c>
      <c r="D677" s="409">
        <f>VLOOKUP(A677,'[1]2020年工作表 (填表用) (2)'!$D$7:$H$1732,5,0)</f>
        <v>39</v>
      </c>
      <c r="E677" s="409">
        <f>VLOOKUP(A677,'[1]2020年工作表 (填表用) (2)'!$D$9:$J$1631,7,0)</f>
        <v>24</v>
      </c>
      <c r="F677" s="409"/>
      <c r="G677" s="409"/>
      <c r="H677" s="409">
        <f>VLOOKUP(A677,'[1]2020年工作表 (填表用) (2)'!$D$7:$L$1683,9,0)</f>
        <v>19</v>
      </c>
      <c r="I677" s="417" t="str">
        <f t="shared" si="13"/>
        <v/>
      </c>
    </row>
    <row r="678" ht="15" spans="1:10">
      <c r="A678" s="401">
        <v>2082803</v>
      </c>
      <c r="B678" s="408" t="s">
        <v>137</v>
      </c>
      <c r="C678" s="409">
        <f>VLOOKUP(A678,'[1]2020年工作表 (填表用) (2)'!$D$7:$F$1731,3,0)</f>
        <v>0</v>
      </c>
      <c r="D678" s="409">
        <f>VLOOKUP(A678,'[1]2020年工作表 (填表用) (2)'!$D$7:$H$1732,5,0)</f>
        <v>0</v>
      </c>
      <c r="E678" s="409">
        <f>VLOOKUP(A678,'[1]2020年工作表 (填表用) (2)'!$D$9:$J$1631,7,0)</f>
        <v>0</v>
      </c>
      <c r="F678" s="409"/>
      <c r="G678" s="409"/>
      <c r="H678" s="409">
        <f>VLOOKUP(A678,'[1]2020年工作表 (填表用) (2)'!$D$7:$L$1683,9,0)</f>
        <v>0</v>
      </c>
      <c r="I678" s="417" t="str">
        <f t="shared" si="13"/>
        <v/>
      </c>
      <c r="J678" t="s">
        <v>138</v>
      </c>
    </row>
    <row r="679" ht="15" spans="1:12">
      <c r="A679" s="401">
        <v>2082804</v>
      </c>
      <c r="B679" s="408" t="s">
        <v>613</v>
      </c>
      <c r="C679" s="409">
        <f>VLOOKUP(A679,'[1]2020年工作表 (填表用) (2)'!$D$7:$F$1731,3,0)</f>
        <v>84</v>
      </c>
      <c r="D679" s="409">
        <f>VLOOKUP(A679,'[1]2020年工作表 (填表用) (2)'!$D$7:$H$1732,5,0)</f>
        <v>74</v>
      </c>
      <c r="E679" s="409">
        <f>VLOOKUP(A679,'[1]2020年工作表 (填表用) (2)'!$D$9:$J$1631,7,0)</f>
        <v>90</v>
      </c>
      <c r="F679" s="409"/>
      <c r="G679" s="409"/>
      <c r="H679" s="409">
        <f>VLOOKUP(A679,'[1]2020年工作表 (填表用) (2)'!$D$7:$L$1683,9,0)</f>
        <v>59</v>
      </c>
      <c r="I679" s="417" t="str">
        <f t="shared" si="13"/>
        <v/>
      </c>
      <c r="L679">
        <v>17</v>
      </c>
    </row>
    <row r="680" ht="15" spans="1:10">
      <c r="A680" s="401">
        <v>2082805</v>
      </c>
      <c r="B680" s="408" t="s">
        <v>614</v>
      </c>
      <c r="C680" s="409">
        <f>VLOOKUP(A680,'[1]2020年工作表 (填表用) (2)'!$D$7:$F$1731,3,0)</f>
        <v>0</v>
      </c>
      <c r="D680" s="409">
        <f>VLOOKUP(A680,'[1]2020年工作表 (填表用) (2)'!$D$7:$H$1732,5,0)</f>
        <v>0</v>
      </c>
      <c r="E680" s="409">
        <f>VLOOKUP(A680,'[1]2020年工作表 (填表用) (2)'!$D$9:$J$1631,7,0)</f>
        <v>0</v>
      </c>
      <c r="F680" s="409"/>
      <c r="G680" s="409"/>
      <c r="H680" s="409">
        <f>VLOOKUP(A680,'[1]2020年工作表 (填表用) (2)'!$D$7:$L$1683,9,0)</f>
        <v>0</v>
      </c>
      <c r="I680" s="417" t="str">
        <f t="shared" si="13"/>
        <v/>
      </c>
      <c r="J680" t="s">
        <v>138</v>
      </c>
    </row>
    <row r="681" ht="15" spans="1:9">
      <c r="A681" s="401">
        <v>2082850</v>
      </c>
      <c r="B681" s="408" t="s">
        <v>145</v>
      </c>
      <c r="C681" s="409">
        <f>VLOOKUP(A681,'[1]2020年工作表 (填表用) (2)'!$D$7:$F$1731,3,0)</f>
        <v>92</v>
      </c>
      <c r="D681" s="409">
        <f>VLOOKUP(A681,'[1]2020年工作表 (填表用) (2)'!$D$7:$H$1732,5,0)</f>
        <v>118</v>
      </c>
      <c r="E681" s="409">
        <f>VLOOKUP(A681,'[1]2020年工作表 (填表用) (2)'!$D$9:$J$1631,7,0)</f>
        <v>124</v>
      </c>
      <c r="F681" s="409"/>
      <c r="G681" s="409"/>
      <c r="H681" s="409">
        <f>VLOOKUP(A681,'[1]2020年工作表 (填表用) (2)'!$D$7:$L$1683,9,0)</f>
        <v>123</v>
      </c>
      <c r="I681" s="417" t="str">
        <f t="shared" si="13"/>
        <v/>
      </c>
    </row>
    <row r="682" ht="15" spans="1:11">
      <c r="A682" s="401">
        <v>2082899</v>
      </c>
      <c r="B682" s="408" t="s">
        <v>615</v>
      </c>
      <c r="C682" s="409">
        <f>VLOOKUP(A682,'[1]2020年工作表 (填表用) (2)'!$D$7:$F$1731,3,0)</f>
        <v>63</v>
      </c>
      <c r="D682" s="409">
        <f>VLOOKUP(A682,'[1]2020年工作表 (填表用) (2)'!$D$7:$H$1732,5,0)</f>
        <v>292</v>
      </c>
      <c r="E682" s="409">
        <f>VLOOKUP(A682,'[1]2020年工作表 (填表用) (2)'!$D$9:$J$1631,7,0)</f>
        <v>217</v>
      </c>
      <c r="F682" s="409"/>
      <c r="G682" s="409"/>
      <c r="H682" s="409">
        <f>VLOOKUP(A682,'[1]2020年工作表 (填表用) (2)'!$D$7:$L$1683,9,0)</f>
        <v>72</v>
      </c>
      <c r="I682" s="417" t="str">
        <f t="shared" si="13"/>
        <v/>
      </c>
      <c r="K682">
        <v>5</v>
      </c>
    </row>
    <row r="683" ht="15" spans="1:10">
      <c r="A683" s="401">
        <v>20830</v>
      </c>
      <c r="B683" s="402" t="s">
        <v>616</v>
      </c>
      <c r="C683" s="409">
        <f>VLOOKUP(A683,'[1]2020年工作表 (填表用) (2)'!$D$7:$F$1731,3,0)</f>
        <v>0</v>
      </c>
      <c r="D683" s="409">
        <f>VLOOKUP(A683,'[1]2020年工作表 (填表用) (2)'!$D$7:$H$1732,5,0)</f>
        <v>0</v>
      </c>
      <c r="E683" s="409">
        <f>VLOOKUP(A683,'[1]2020年工作表 (填表用) (2)'!$D$9:$J$1631,7,0)</f>
        <v>0</v>
      </c>
      <c r="F683" s="409"/>
      <c r="G683" s="409"/>
      <c r="H683" s="409">
        <f>VLOOKUP(A683,'[1]2020年工作表 (填表用) (2)'!$D$7:$L$1683,9,0)</f>
        <v>0</v>
      </c>
      <c r="I683" s="417" t="str">
        <f t="shared" si="13"/>
        <v/>
      </c>
      <c r="J683" t="s">
        <v>138</v>
      </c>
    </row>
    <row r="684" ht="15" spans="1:10">
      <c r="A684" s="401">
        <v>2083001</v>
      </c>
      <c r="B684" s="408" t="s">
        <v>617</v>
      </c>
      <c r="C684" s="409">
        <f>VLOOKUP(A684,'[1]2020年工作表 (填表用) (2)'!$D$7:$F$1731,3,0)</f>
        <v>0</v>
      </c>
      <c r="D684" s="409">
        <f>VLOOKUP(A684,'[1]2020年工作表 (填表用) (2)'!$D$7:$H$1732,5,0)</f>
        <v>0</v>
      </c>
      <c r="E684" s="409">
        <f>VLOOKUP(A684,'[1]2020年工作表 (填表用) (2)'!$D$9:$J$1631,7,0)</f>
        <v>0</v>
      </c>
      <c r="F684" s="409"/>
      <c r="G684" s="409"/>
      <c r="H684" s="409">
        <f>VLOOKUP(A684,'[1]2020年工作表 (填表用) (2)'!$D$7:$L$1683,9,0)</f>
        <v>0</v>
      </c>
      <c r="I684" s="417" t="str">
        <f t="shared" si="13"/>
        <v/>
      </c>
      <c r="J684" t="s">
        <v>138</v>
      </c>
    </row>
    <row r="685" ht="15" spans="1:10">
      <c r="A685" s="401">
        <v>2083099</v>
      </c>
      <c r="B685" s="408" t="s">
        <v>618</v>
      </c>
      <c r="C685" s="409">
        <f>VLOOKUP(A685,'[1]2020年工作表 (填表用) (2)'!$D$7:$F$1731,3,0)</f>
        <v>0</v>
      </c>
      <c r="D685" s="409">
        <f>VLOOKUP(A685,'[1]2020年工作表 (填表用) (2)'!$D$7:$H$1732,5,0)</f>
        <v>0</v>
      </c>
      <c r="E685" s="409">
        <f>VLOOKUP(A685,'[1]2020年工作表 (填表用) (2)'!$D$9:$J$1631,7,0)</f>
        <v>0</v>
      </c>
      <c r="F685" s="409"/>
      <c r="G685" s="409"/>
      <c r="H685" s="409">
        <f>VLOOKUP(A685,'[1]2020年工作表 (填表用) (2)'!$D$7:$L$1683,9,0)</f>
        <v>0</v>
      </c>
      <c r="I685" s="417" t="str">
        <f t="shared" si="13"/>
        <v/>
      </c>
      <c r="J685" t="s">
        <v>138</v>
      </c>
    </row>
    <row r="686" ht="15" spans="1:12">
      <c r="A686" s="401">
        <v>20899</v>
      </c>
      <c r="B686" s="402" t="s">
        <v>619</v>
      </c>
      <c r="C686" s="409">
        <f>VLOOKUP(A686,'[1]2020年工作表 (填表用) (2)'!$D$7:$F$1731,3,0)</f>
        <v>3504</v>
      </c>
      <c r="D686" s="409">
        <f>VLOOKUP(A686,'[1]2020年工作表 (填表用) (2)'!$D$7:$H$1732,5,0)</f>
        <v>251</v>
      </c>
      <c r="E686" s="409">
        <f>VLOOKUP(A686,'[1]2020年工作表 (填表用) (2)'!$D$9:$J$1631,7,0)</f>
        <v>2810</v>
      </c>
      <c r="F686" s="409"/>
      <c r="G686" s="409"/>
      <c r="H686" s="409">
        <f>VLOOKUP(A686,'[1]2020年工作表 (填表用) (2)'!$D$7:$L$1683,9,0)</f>
        <v>590</v>
      </c>
      <c r="I686" s="417" t="str">
        <f t="shared" si="13"/>
        <v/>
      </c>
      <c r="L686">
        <v>22</v>
      </c>
    </row>
    <row r="687" ht="15" spans="1:12">
      <c r="A687" s="424">
        <v>2089999</v>
      </c>
      <c r="B687" s="408" t="s">
        <v>620</v>
      </c>
      <c r="C687" s="409">
        <f>VLOOKUP(A687,'[1]2020年工作表 (填表用) (2)'!$D$7:$F$1731,3,0)</f>
        <v>3504</v>
      </c>
      <c r="D687" s="409">
        <f>VLOOKUP(A687,'[1]2020年工作表 (填表用) (2)'!$D$7:$H$1732,5,0)</f>
        <v>251</v>
      </c>
      <c r="E687" s="409">
        <f>VLOOKUP(A687,'[1]2020年工作表 (填表用) (2)'!$D$9:$J$1631,7,0)</f>
        <v>2810</v>
      </c>
      <c r="F687" s="409"/>
      <c r="G687" s="409"/>
      <c r="H687" s="409">
        <f>VLOOKUP(A687,'[1]2020年工作表 (填表用) (2)'!$D$7:$L$1683,9,0)</f>
        <v>590</v>
      </c>
      <c r="I687" s="417" t="str">
        <f t="shared" si="13"/>
        <v/>
      </c>
      <c r="K687">
        <v>406</v>
      </c>
      <c r="L687">
        <v>22</v>
      </c>
    </row>
    <row r="688" ht="15" spans="1:14">
      <c r="A688" s="401">
        <v>210</v>
      </c>
      <c r="B688" s="402" t="s">
        <v>621</v>
      </c>
      <c r="C688" s="409">
        <f>VLOOKUP(A688,'[1]2020年工作表 (填表用) (2)'!$D$7:$F$1731,3,0)</f>
        <v>86443</v>
      </c>
      <c r="D688" s="409">
        <f>VLOOKUP(A688,'[1]2020年工作表 (填表用) (2)'!$D$7:$H$1732,5,0)</f>
        <v>86645</v>
      </c>
      <c r="E688" s="409">
        <f>VLOOKUP(A688,'[1]2020年工作表 (填表用) (2)'!$D$9:$J$1631,7,0)</f>
        <v>64412</v>
      </c>
      <c r="F688" s="409"/>
      <c r="G688" s="409"/>
      <c r="H688" s="409">
        <f>VLOOKUP(A688,'[1]2020年工作表 (填表用) (2)'!$D$7:$L$1683,9,0)</f>
        <v>53161</v>
      </c>
      <c r="I688" s="417" t="str">
        <f t="shared" si="13"/>
        <v/>
      </c>
      <c r="L688">
        <v>21</v>
      </c>
      <c r="N688" s="418">
        <f>H688+L688</f>
        <v>53182</v>
      </c>
    </row>
    <row r="689" ht="15" spans="1:9">
      <c r="A689" s="401">
        <v>21001</v>
      </c>
      <c r="B689" s="402" t="s">
        <v>622</v>
      </c>
      <c r="C689" s="409">
        <f>VLOOKUP(A689,'[1]2020年工作表 (填表用) (2)'!$D$7:$F$1731,3,0)</f>
        <v>1348</v>
      </c>
      <c r="D689" s="409">
        <f>VLOOKUP(A689,'[1]2020年工作表 (填表用) (2)'!$D$7:$H$1732,5,0)</f>
        <v>1316</v>
      </c>
      <c r="E689" s="409">
        <f>VLOOKUP(A689,'[1]2020年工作表 (填表用) (2)'!$D$9:$J$1631,7,0)</f>
        <v>2716</v>
      </c>
      <c r="F689" s="409"/>
      <c r="G689" s="409"/>
      <c r="H689" s="409">
        <f>VLOOKUP(A689,'[1]2020年工作表 (填表用) (2)'!$D$7:$L$1683,9,0)</f>
        <v>2283</v>
      </c>
      <c r="I689" s="417" t="str">
        <f t="shared" si="13"/>
        <v/>
      </c>
    </row>
    <row r="690" ht="15" spans="1:9">
      <c r="A690" s="401">
        <v>2100101</v>
      </c>
      <c r="B690" s="408" t="s">
        <v>135</v>
      </c>
      <c r="C690" s="409">
        <f>VLOOKUP(A690,'[1]2020年工作表 (填表用) (2)'!$D$7:$F$1731,3,0)</f>
        <v>670</v>
      </c>
      <c r="D690" s="409">
        <f>VLOOKUP(A690,'[1]2020年工作表 (填表用) (2)'!$D$7:$H$1732,5,0)</f>
        <v>787</v>
      </c>
      <c r="E690" s="409">
        <f>VLOOKUP(A690,'[1]2020年工作表 (填表用) (2)'!$D$9:$J$1631,7,0)</f>
        <v>844</v>
      </c>
      <c r="F690" s="409"/>
      <c r="G690" s="409"/>
      <c r="H690" s="409">
        <f>VLOOKUP(A690,'[1]2020年工作表 (填表用) (2)'!$D$7:$L$1683,9,0)</f>
        <v>839</v>
      </c>
      <c r="I690" s="417" t="str">
        <f t="shared" ref="I690:I753" si="14">IF(ISERROR(H690/G690),"",H690/G690*100)</f>
        <v/>
      </c>
    </row>
    <row r="691" ht="15" spans="1:9">
      <c r="A691" s="401">
        <v>2100102</v>
      </c>
      <c r="B691" s="408" t="s">
        <v>136</v>
      </c>
      <c r="C691" s="409">
        <f>VLOOKUP(A691,'[1]2020年工作表 (填表用) (2)'!$D$7:$F$1731,3,0)</f>
        <v>379</v>
      </c>
      <c r="D691" s="409">
        <f>VLOOKUP(A691,'[1]2020年工作表 (填表用) (2)'!$D$7:$H$1732,5,0)</f>
        <v>377</v>
      </c>
      <c r="E691" s="409">
        <f>VLOOKUP(A691,'[1]2020年工作表 (填表用) (2)'!$D$9:$J$1631,7,0)</f>
        <v>312</v>
      </c>
      <c r="F691" s="409"/>
      <c r="G691" s="409"/>
      <c r="H691" s="409">
        <f>VLOOKUP(A691,'[1]2020年工作表 (填表用) (2)'!$D$7:$L$1683,9,0)</f>
        <v>257</v>
      </c>
      <c r="I691" s="417" t="str">
        <f t="shared" si="14"/>
        <v/>
      </c>
    </row>
    <row r="692" ht="15" spans="1:10">
      <c r="A692" s="401">
        <v>2100103</v>
      </c>
      <c r="B692" s="408" t="s">
        <v>137</v>
      </c>
      <c r="C692" s="409">
        <f>VLOOKUP(A692,'[1]2020年工作表 (填表用) (2)'!$D$7:$F$1731,3,0)</f>
        <v>0</v>
      </c>
      <c r="D692" s="409">
        <f>VLOOKUP(A692,'[1]2020年工作表 (填表用) (2)'!$D$7:$H$1732,5,0)</f>
        <v>0</v>
      </c>
      <c r="E692" s="409">
        <f>VLOOKUP(A692,'[1]2020年工作表 (填表用) (2)'!$D$9:$J$1631,7,0)</f>
        <v>0</v>
      </c>
      <c r="F692" s="409"/>
      <c r="G692" s="409"/>
      <c r="H692" s="409">
        <f>VLOOKUP(A692,'[1]2020年工作表 (填表用) (2)'!$D$7:$L$1683,9,0)</f>
        <v>0</v>
      </c>
      <c r="I692" s="417" t="str">
        <f t="shared" si="14"/>
        <v/>
      </c>
      <c r="J692" t="s">
        <v>138</v>
      </c>
    </row>
    <row r="693" ht="15" spans="1:9">
      <c r="A693" s="401">
        <v>2100199</v>
      </c>
      <c r="B693" s="408" t="s">
        <v>623</v>
      </c>
      <c r="C693" s="409">
        <f>VLOOKUP(A693,'[1]2020年工作表 (填表用) (2)'!$D$7:$F$1731,3,0)</f>
        <v>299</v>
      </c>
      <c r="D693" s="409">
        <f>VLOOKUP(A693,'[1]2020年工作表 (填表用) (2)'!$D$7:$H$1732,5,0)</f>
        <v>152</v>
      </c>
      <c r="E693" s="409">
        <f>VLOOKUP(A693,'[1]2020年工作表 (填表用) (2)'!$D$9:$J$1631,7,0)</f>
        <v>1560</v>
      </c>
      <c r="F693" s="409"/>
      <c r="G693" s="409"/>
      <c r="H693" s="409">
        <f>VLOOKUP(A693,'[1]2020年工作表 (填表用) (2)'!$D$7:$L$1683,9,0)</f>
        <v>1187</v>
      </c>
      <c r="I693" s="417" t="str">
        <f t="shared" si="14"/>
        <v/>
      </c>
    </row>
    <row r="694" ht="15" spans="1:9">
      <c r="A694" s="401">
        <v>21002</v>
      </c>
      <c r="B694" s="402" t="s">
        <v>624</v>
      </c>
      <c r="C694" s="409">
        <f>VLOOKUP(A694,'[1]2020年工作表 (填表用) (2)'!$D$7:$F$1731,3,0)</f>
        <v>7408</v>
      </c>
      <c r="D694" s="409">
        <f>VLOOKUP(A694,'[1]2020年工作表 (填表用) (2)'!$D$7:$H$1732,5,0)</f>
        <v>9876</v>
      </c>
      <c r="E694" s="409">
        <f>VLOOKUP(A694,'[1]2020年工作表 (填表用) (2)'!$D$9:$J$1631,7,0)</f>
        <v>7513</v>
      </c>
      <c r="F694" s="409"/>
      <c r="G694" s="409"/>
      <c r="H694" s="409">
        <f>VLOOKUP(A694,'[1]2020年工作表 (填表用) (2)'!$D$7:$L$1683,9,0)</f>
        <v>3404</v>
      </c>
      <c r="I694" s="417" t="str">
        <f t="shared" si="14"/>
        <v/>
      </c>
    </row>
    <row r="695" ht="15" spans="1:11">
      <c r="A695" s="401">
        <v>2100201</v>
      </c>
      <c r="B695" s="408" t="s">
        <v>625</v>
      </c>
      <c r="C695" s="409">
        <f>VLOOKUP(A695,'[1]2020年工作表 (填表用) (2)'!$D$7:$F$1731,3,0)</f>
        <v>5328</v>
      </c>
      <c r="D695" s="409">
        <f>VLOOKUP(A695,'[1]2020年工作表 (填表用) (2)'!$D$7:$H$1732,5,0)</f>
        <v>3836</v>
      </c>
      <c r="E695" s="409">
        <f>VLOOKUP(A695,'[1]2020年工作表 (填表用) (2)'!$D$9:$J$1631,7,0)</f>
        <v>6870</v>
      </c>
      <c r="F695" s="409"/>
      <c r="G695" s="409"/>
      <c r="H695" s="409">
        <f>VLOOKUP(A695,'[1]2020年工作表 (填表用) (2)'!$D$7:$L$1683,9,0)</f>
        <v>2761</v>
      </c>
      <c r="I695" s="417" t="str">
        <f t="shared" si="14"/>
        <v/>
      </c>
      <c r="K695">
        <v>55</v>
      </c>
    </row>
    <row r="696" ht="15" spans="1:9">
      <c r="A696" s="401">
        <v>2100202</v>
      </c>
      <c r="B696" s="408" t="s">
        <v>626</v>
      </c>
      <c r="C696" s="409">
        <f>VLOOKUP(A696,'[1]2020年工作表 (填表用) (2)'!$D$7:$F$1731,3,0)</f>
        <v>1766</v>
      </c>
      <c r="D696" s="409">
        <f>VLOOKUP(A696,'[1]2020年工作表 (填表用) (2)'!$D$7:$H$1732,5,0)</f>
        <v>1726</v>
      </c>
      <c r="E696" s="409">
        <f>VLOOKUP(A696,'[1]2020年工作表 (填表用) (2)'!$D$9:$J$1631,7,0)</f>
        <v>105</v>
      </c>
      <c r="F696" s="409"/>
      <c r="G696" s="409"/>
      <c r="H696" s="409">
        <f>VLOOKUP(A696,'[1]2020年工作表 (填表用) (2)'!$D$7:$L$1683,9,0)</f>
        <v>105</v>
      </c>
      <c r="I696" s="417" t="str">
        <f t="shared" si="14"/>
        <v/>
      </c>
    </row>
    <row r="697" ht="15" spans="1:10">
      <c r="A697" s="401">
        <v>2100203</v>
      </c>
      <c r="B697" s="408" t="s">
        <v>627</v>
      </c>
      <c r="C697" s="409">
        <f>VLOOKUP(A697,'[1]2020年工作表 (填表用) (2)'!$D$7:$F$1731,3,0)</f>
        <v>0</v>
      </c>
      <c r="D697" s="409">
        <f>VLOOKUP(A697,'[1]2020年工作表 (填表用) (2)'!$D$7:$H$1732,5,0)</f>
        <v>0</v>
      </c>
      <c r="E697" s="409">
        <f>VLOOKUP(A697,'[1]2020年工作表 (填表用) (2)'!$D$9:$J$1631,7,0)</f>
        <v>0</v>
      </c>
      <c r="F697" s="409"/>
      <c r="G697" s="409"/>
      <c r="H697" s="409">
        <f>VLOOKUP(A697,'[1]2020年工作表 (填表用) (2)'!$D$7:$L$1683,9,0)</f>
        <v>0</v>
      </c>
      <c r="I697" s="417" t="str">
        <f t="shared" si="14"/>
        <v/>
      </c>
      <c r="J697" t="s">
        <v>138</v>
      </c>
    </row>
    <row r="698" ht="15" spans="1:10">
      <c r="A698" s="401">
        <v>2100204</v>
      </c>
      <c r="B698" s="408" t="s">
        <v>628</v>
      </c>
      <c r="C698" s="409">
        <f>VLOOKUP(A698,'[1]2020年工作表 (填表用) (2)'!$D$7:$F$1731,3,0)</f>
        <v>0</v>
      </c>
      <c r="D698" s="409">
        <f>VLOOKUP(A698,'[1]2020年工作表 (填表用) (2)'!$D$7:$H$1732,5,0)</f>
        <v>0</v>
      </c>
      <c r="E698" s="409">
        <f>VLOOKUP(A698,'[1]2020年工作表 (填表用) (2)'!$D$9:$J$1631,7,0)</f>
        <v>0</v>
      </c>
      <c r="F698" s="409"/>
      <c r="G698" s="409"/>
      <c r="H698" s="409">
        <f>VLOOKUP(A698,'[1]2020年工作表 (填表用) (2)'!$D$7:$L$1683,9,0)</f>
        <v>0</v>
      </c>
      <c r="I698" s="417" t="str">
        <f t="shared" si="14"/>
        <v/>
      </c>
      <c r="J698" t="s">
        <v>138</v>
      </c>
    </row>
    <row r="699" ht="15" spans="1:9">
      <c r="A699" s="401">
        <v>2100205</v>
      </c>
      <c r="B699" s="408" t="s">
        <v>629</v>
      </c>
      <c r="C699" s="409">
        <f>VLOOKUP(A699,'[1]2020年工作表 (填表用) (2)'!$D$7:$F$1731,3,0)</f>
        <v>0</v>
      </c>
      <c r="D699" s="409">
        <f>VLOOKUP(A699,'[1]2020年工作表 (填表用) (2)'!$D$7:$H$1732,5,0)</f>
        <v>0</v>
      </c>
      <c r="E699" s="409">
        <f>VLOOKUP(A699,'[1]2020年工作表 (填表用) (2)'!$D$9:$J$1631,7,0)</f>
        <v>0</v>
      </c>
      <c r="F699" s="409"/>
      <c r="G699" s="409"/>
      <c r="H699" s="409">
        <f>VLOOKUP(A699,'[1]2020年工作表 (填表用) (2)'!$D$7:$L$1683,9,0)</f>
        <v>0</v>
      </c>
      <c r="I699" s="417" t="str">
        <f t="shared" si="14"/>
        <v/>
      </c>
    </row>
    <row r="700" ht="15" spans="1:9">
      <c r="A700" s="401">
        <v>2100206</v>
      </c>
      <c r="B700" s="408" t="s">
        <v>630</v>
      </c>
      <c r="C700" s="409">
        <f>VLOOKUP(A700,'[1]2020年工作表 (填表用) (2)'!$D$7:$F$1731,3,0)</f>
        <v>314</v>
      </c>
      <c r="D700" s="409">
        <f>VLOOKUP(A700,'[1]2020年工作表 (填表用) (2)'!$D$7:$H$1732,5,0)</f>
        <v>4314</v>
      </c>
      <c r="E700" s="409">
        <f>VLOOKUP(A700,'[1]2020年工作表 (填表用) (2)'!$D$9:$J$1631,7,0)</f>
        <v>539</v>
      </c>
      <c r="F700" s="409"/>
      <c r="G700" s="409"/>
      <c r="H700" s="409">
        <f>VLOOKUP(A700,'[1]2020年工作表 (填表用) (2)'!$D$7:$L$1683,9,0)</f>
        <v>538</v>
      </c>
      <c r="I700" s="417" t="str">
        <f t="shared" si="14"/>
        <v/>
      </c>
    </row>
    <row r="701" ht="15" spans="1:10">
      <c r="A701" s="401">
        <v>2100207</v>
      </c>
      <c r="B701" s="408" t="s">
        <v>631</v>
      </c>
      <c r="C701" s="409">
        <f>VLOOKUP(A701,'[1]2020年工作表 (填表用) (2)'!$D$7:$F$1731,3,0)</f>
        <v>0</v>
      </c>
      <c r="D701" s="409">
        <f>VLOOKUP(A701,'[1]2020年工作表 (填表用) (2)'!$D$7:$H$1732,5,0)</f>
        <v>0</v>
      </c>
      <c r="E701" s="409">
        <f>VLOOKUP(A701,'[1]2020年工作表 (填表用) (2)'!$D$9:$J$1631,7,0)</f>
        <v>0</v>
      </c>
      <c r="F701" s="409"/>
      <c r="G701" s="409"/>
      <c r="H701" s="409">
        <f>VLOOKUP(A701,'[1]2020年工作表 (填表用) (2)'!$D$7:$L$1683,9,0)</f>
        <v>0</v>
      </c>
      <c r="I701" s="417" t="str">
        <f t="shared" si="14"/>
        <v/>
      </c>
      <c r="J701" t="s">
        <v>138</v>
      </c>
    </row>
    <row r="702" ht="15" spans="1:10">
      <c r="A702" s="401">
        <v>2100208</v>
      </c>
      <c r="B702" s="408" t="s">
        <v>632</v>
      </c>
      <c r="C702" s="409">
        <f>VLOOKUP(A702,'[1]2020年工作表 (填表用) (2)'!$D$7:$F$1731,3,0)</f>
        <v>0</v>
      </c>
      <c r="D702" s="409">
        <f>VLOOKUP(A702,'[1]2020年工作表 (填表用) (2)'!$D$7:$H$1732,5,0)</f>
        <v>0</v>
      </c>
      <c r="E702" s="409">
        <f>VLOOKUP(A702,'[1]2020年工作表 (填表用) (2)'!$D$9:$J$1631,7,0)</f>
        <v>0</v>
      </c>
      <c r="F702" s="409"/>
      <c r="G702" s="409"/>
      <c r="H702" s="409">
        <f>VLOOKUP(A702,'[1]2020年工作表 (填表用) (2)'!$D$7:$L$1683,9,0)</f>
        <v>0</v>
      </c>
      <c r="I702" s="417" t="str">
        <f t="shared" si="14"/>
        <v/>
      </c>
      <c r="J702" t="s">
        <v>138</v>
      </c>
    </row>
    <row r="703" ht="15" spans="1:10">
      <c r="A703" s="401">
        <v>2100209</v>
      </c>
      <c r="B703" s="408" t="s">
        <v>633</v>
      </c>
      <c r="C703" s="409">
        <f>VLOOKUP(A703,'[1]2020年工作表 (填表用) (2)'!$D$7:$F$1731,3,0)</f>
        <v>0</v>
      </c>
      <c r="D703" s="409">
        <f>VLOOKUP(A703,'[1]2020年工作表 (填表用) (2)'!$D$7:$H$1732,5,0)</f>
        <v>0</v>
      </c>
      <c r="E703" s="409">
        <f>VLOOKUP(A703,'[1]2020年工作表 (填表用) (2)'!$D$9:$J$1631,7,0)</f>
        <v>0</v>
      </c>
      <c r="F703" s="409"/>
      <c r="G703" s="409"/>
      <c r="H703" s="409">
        <f>VLOOKUP(A703,'[1]2020年工作表 (填表用) (2)'!$D$7:$L$1683,9,0)</f>
        <v>0</v>
      </c>
      <c r="I703" s="417" t="str">
        <f t="shared" si="14"/>
        <v/>
      </c>
      <c r="J703" t="s">
        <v>138</v>
      </c>
    </row>
    <row r="704" ht="15" spans="1:10">
      <c r="A704" s="401">
        <v>2100210</v>
      </c>
      <c r="B704" s="408" t="s">
        <v>634</v>
      </c>
      <c r="C704" s="409">
        <f>VLOOKUP(A704,'[1]2020年工作表 (填表用) (2)'!$D$7:$F$1731,3,0)</f>
        <v>0</v>
      </c>
      <c r="D704" s="409">
        <f>VLOOKUP(A704,'[1]2020年工作表 (填表用) (2)'!$D$7:$H$1732,5,0)</f>
        <v>0</v>
      </c>
      <c r="E704" s="409">
        <f>VLOOKUP(A704,'[1]2020年工作表 (填表用) (2)'!$D$9:$J$1631,7,0)</f>
        <v>0</v>
      </c>
      <c r="F704" s="409"/>
      <c r="G704" s="409"/>
      <c r="H704" s="409">
        <f>VLOOKUP(A704,'[1]2020年工作表 (填表用) (2)'!$D$7:$L$1683,9,0)</f>
        <v>0</v>
      </c>
      <c r="I704" s="417" t="str">
        <f t="shared" si="14"/>
        <v/>
      </c>
      <c r="J704" t="s">
        <v>138</v>
      </c>
    </row>
    <row r="705" ht="15" spans="1:10">
      <c r="A705" s="401">
        <v>2100211</v>
      </c>
      <c r="B705" s="408" t="s">
        <v>635</v>
      </c>
      <c r="C705" s="409">
        <f>VLOOKUP(A705,'[1]2020年工作表 (填表用) (2)'!$D$7:$F$1731,3,0)</f>
        <v>0</v>
      </c>
      <c r="D705" s="409">
        <f>VLOOKUP(A705,'[1]2020年工作表 (填表用) (2)'!$D$7:$H$1732,5,0)</f>
        <v>0</v>
      </c>
      <c r="E705" s="409">
        <f>VLOOKUP(A705,'[1]2020年工作表 (填表用) (2)'!$D$9:$J$1631,7,0)</f>
        <v>0</v>
      </c>
      <c r="F705" s="409"/>
      <c r="G705" s="409"/>
      <c r="H705" s="409">
        <f>VLOOKUP(A705,'[1]2020年工作表 (填表用) (2)'!$D$7:$L$1683,9,0)</f>
        <v>0</v>
      </c>
      <c r="I705" s="417" t="str">
        <f t="shared" si="14"/>
        <v/>
      </c>
      <c r="J705" t="s">
        <v>138</v>
      </c>
    </row>
    <row r="706" ht="15" spans="1:10">
      <c r="A706" s="401">
        <v>2100212</v>
      </c>
      <c r="B706" s="408" t="s">
        <v>636</v>
      </c>
      <c r="C706" s="409">
        <f>VLOOKUP(A706,'[1]2020年工作表 (填表用) (2)'!$D$7:$F$1731,3,0)</f>
        <v>0</v>
      </c>
      <c r="D706" s="409">
        <f>VLOOKUP(A706,'[1]2020年工作表 (填表用) (2)'!$D$7:$H$1732,5,0)</f>
        <v>0</v>
      </c>
      <c r="E706" s="409">
        <f>VLOOKUP(A706,'[1]2020年工作表 (填表用) (2)'!$D$9:$J$1631,7,0)</f>
        <v>0</v>
      </c>
      <c r="F706" s="409"/>
      <c r="G706" s="409"/>
      <c r="H706" s="409">
        <f>VLOOKUP(A706,'[1]2020年工作表 (填表用) (2)'!$D$7:$L$1683,9,0)</f>
        <v>0</v>
      </c>
      <c r="I706" s="417" t="str">
        <f t="shared" si="14"/>
        <v/>
      </c>
      <c r="J706" t="s">
        <v>138</v>
      </c>
    </row>
    <row r="707" ht="15" spans="1:10">
      <c r="A707" s="401">
        <v>2100299</v>
      </c>
      <c r="B707" s="408" t="s">
        <v>637</v>
      </c>
      <c r="C707" s="409">
        <f>VLOOKUP(A707,'[1]2020年工作表 (填表用) (2)'!$D$7:$F$1731,3,0)</f>
        <v>0</v>
      </c>
      <c r="D707" s="409">
        <f>VLOOKUP(A707,'[1]2020年工作表 (填表用) (2)'!$D$7:$H$1732,5,0)</f>
        <v>0</v>
      </c>
      <c r="E707" s="409">
        <f>VLOOKUP(A707,'[1]2020年工作表 (填表用) (2)'!$D$9:$J$1631,7,0)</f>
        <v>0</v>
      </c>
      <c r="F707" s="409"/>
      <c r="G707" s="409"/>
      <c r="H707" s="409">
        <f>VLOOKUP(A707,'[1]2020年工作表 (填表用) (2)'!$D$7:$L$1683,9,0)</f>
        <v>0</v>
      </c>
      <c r="I707" s="417" t="str">
        <f t="shared" si="14"/>
        <v/>
      </c>
      <c r="J707" t="s">
        <v>138</v>
      </c>
    </row>
    <row r="708" ht="15" spans="1:9">
      <c r="A708" s="401">
        <v>21003</v>
      </c>
      <c r="B708" s="402" t="s">
        <v>638</v>
      </c>
      <c r="C708" s="409">
        <f>VLOOKUP(A708,'[1]2020年工作表 (填表用) (2)'!$D$7:$F$1731,3,0)</f>
        <v>12269</v>
      </c>
      <c r="D708" s="409">
        <f>VLOOKUP(A708,'[1]2020年工作表 (填表用) (2)'!$D$7:$H$1732,5,0)</f>
        <v>9379</v>
      </c>
      <c r="E708" s="409">
        <f>VLOOKUP(A708,'[1]2020年工作表 (填表用) (2)'!$D$9:$J$1631,7,0)</f>
        <v>10377</v>
      </c>
      <c r="F708" s="409"/>
      <c r="G708" s="409"/>
      <c r="H708" s="409">
        <f>VLOOKUP(A708,'[1]2020年工作表 (填表用) (2)'!$D$7:$L$1683,9,0)</f>
        <v>10354</v>
      </c>
      <c r="I708" s="417" t="str">
        <f t="shared" si="14"/>
        <v/>
      </c>
    </row>
    <row r="709" ht="15" spans="1:10">
      <c r="A709" s="401">
        <v>2100301</v>
      </c>
      <c r="B709" s="408" t="s">
        <v>639</v>
      </c>
      <c r="C709" s="409">
        <f>VLOOKUP(A709,'[1]2020年工作表 (填表用) (2)'!$D$7:$F$1731,3,0)</f>
        <v>0</v>
      </c>
      <c r="D709" s="409">
        <f>VLOOKUP(A709,'[1]2020年工作表 (填表用) (2)'!$D$7:$H$1732,5,0)</f>
        <v>0</v>
      </c>
      <c r="E709" s="409">
        <f>VLOOKUP(A709,'[1]2020年工作表 (填表用) (2)'!$D$9:$J$1631,7,0)</f>
        <v>0</v>
      </c>
      <c r="F709" s="409"/>
      <c r="G709" s="409"/>
      <c r="H709" s="409">
        <f>VLOOKUP(A709,'[1]2020年工作表 (填表用) (2)'!$D$7:$L$1683,9,0)</f>
        <v>0</v>
      </c>
      <c r="I709" s="417" t="str">
        <f t="shared" si="14"/>
        <v/>
      </c>
      <c r="J709" t="s">
        <v>138</v>
      </c>
    </row>
    <row r="710" ht="15" spans="1:9">
      <c r="A710" s="401">
        <v>2100302</v>
      </c>
      <c r="B710" s="408" t="s">
        <v>640</v>
      </c>
      <c r="C710" s="409">
        <f>VLOOKUP(A710,'[1]2020年工作表 (填表用) (2)'!$D$7:$F$1731,3,0)</f>
        <v>12269</v>
      </c>
      <c r="D710" s="409">
        <f>VLOOKUP(A710,'[1]2020年工作表 (填表用) (2)'!$D$7:$H$1732,5,0)</f>
        <v>9379</v>
      </c>
      <c r="E710" s="409">
        <f>VLOOKUP(A710,'[1]2020年工作表 (填表用) (2)'!$D$9:$J$1631,7,0)</f>
        <v>10377</v>
      </c>
      <c r="F710" s="409"/>
      <c r="G710" s="409"/>
      <c r="H710" s="409">
        <f>VLOOKUP(A710,'[1]2020年工作表 (填表用) (2)'!$D$7:$L$1683,9,0)</f>
        <v>10354</v>
      </c>
      <c r="I710" s="417" t="str">
        <f t="shared" si="14"/>
        <v/>
      </c>
    </row>
    <row r="711" ht="15" spans="1:10">
      <c r="A711" s="401">
        <v>2100399</v>
      </c>
      <c r="B711" s="408" t="s">
        <v>641</v>
      </c>
      <c r="C711" s="409">
        <f>VLOOKUP(A711,'[1]2020年工作表 (填表用) (2)'!$D$7:$F$1731,3,0)</f>
        <v>0</v>
      </c>
      <c r="D711" s="409">
        <f>VLOOKUP(A711,'[1]2020年工作表 (填表用) (2)'!$D$7:$H$1732,5,0)</f>
        <v>0</v>
      </c>
      <c r="E711" s="409">
        <f>VLOOKUP(A711,'[1]2020年工作表 (填表用) (2)'!$D$9:$J$1631,7,0)</f>
        <v>0</v>
      </c>
      <c r="F711" s="409"/>
      <c r="G711" s="409"/>
      <c r="H711" s="409">
        <f>VLOOKUP(A711,'[1]2020年工作表 (填表用) (2)'!$D$7:$L$1683,9,0)</f>
        <v>0</v>
      </c>
      <c r="I711" s="417" t="str">
        <f t="shared" si="14"/>
        <v/>
      </c>
      <c r="J711" t="s">
        <v>138</v>
      </c>
    </row>
    <row r="712" ht="15" spans="1:9">
      <c r="A712" s="401">
        <v>21004</v>
      </c>
      <c r="B712" s="402" t="s">
        <v>642</v>
      </c>
      <c r="C712" s="409">
        <f>VLOOKUP(A712,'[1]2020年工作表 (填表用) (2)'!$D$7:$F$1731,3,0)</f>
        <v>12803</v>
      </c>
      <c r="D712" s="409">
        <f>VLOOKUP(A712,'[1]2020年工作表 (填表用) (2)'!$D$7:$H$1732,5,0)</f>
        <v>10546</v>
      </c>
      <c r="E712" s="409">
        <f>VLOOKUP(A712,'[1]2020年工作表 (填表用) (2)'!$D$9:$J$1631,7,0)</f>
        <v>17444</v>
      </c>
      <c r="F712" s="409"/>
      <c r="G712" s="409"/>
      <c r="H712" s="409">
        <f>VLOOKUP(A712,'[1]2020年工作表 (填表用) (2)'!$D$7:$L$1683,9,0)</f>
        <v>12879</v>
      </c>
      <c r="I712" s="417" t="str">
        <f t="shared" si="14"/>
        <v/>
      </c>
    </row>
    <row r="713" ht="15" spans="1:9">
      <c r="A713" s="401">
        <v>2100401</v>
      </c>
      <c r="B713" s="408" t="s">
        <v>643</v>
      </c>
      <c r="C713" s="409">
        <f>VLOOKUP(A713,'[1]2020年工作表 (填表用) (2)'!$D$7:$F$1731,3,0)</f>
        <v>2879</v>
      </c>
      <c r="D713" s="409">
        <f>VLOOKUP(A713,'[1]2020年工作表 (填表用) (2)'!$D$7:$H$1732,5,0)</f>
        <v>2485</v>
      </c>
      <c r="E713" s="409">
        <f>VLOOKUP(A713,'[1]2020年工作表 (填表用) (2)'!$D$9:$J$1631,7,0)</f>
        <v>2799</v>
      </c>
      <c r="F713" s="409"/>
      <c r="G713" s="409"/>
      <c r="H713" s="409">
        <f>VLOOKUP(A713,'[1]2020年工作表 (填表用) (2)'!$D$7:$L$1683,9,0)</f>
        <v>2552</v>
      </c>
      <c r="I713" s="417" t="str">
        <f t="shared" si="14"/>
        <v/>
      </c>
    </row>
    <row r="714" ht="15" spans="1:9">
      <c r="A714" s="401">
        <v>2100402</v>
      </c>
      <c r="B714" s="408" t="s">
        <v>644</v>
      </c>
      <c r="C714" s="409">
        <f>VLOOKUP(A714,'[1]2020年工作表 (填表用) (2)'!$D$7:$F$1731,3,0)</f>
        <v>480</v>
      </c>
      <c r="D714" s="409">
        <f>VLOOKUP(A714,'[1]2020年工作表 (填表用) (2)'!$D$7:$H$1732,5,0)</f>
        <v>543</v>
      </c>
      <c r="E714" s="409">
        <f>VLOOKUP(A714,'[1]2020年工作表 (填表用) (2)'!$D$9:$J$1631,7,0)</f>
        <v>607</v>
      </c>
      <c r="F714" s="409"/>
      <c r="G714" s="409"/>
      <c r="H714" s="409">
        <f>VLOOKUP(A714,'[1]2020年工作表 (填表用) (2)'!$D$7:$L$1683,9,0)</f>
        <v>573</v>
      </c>
      <c r="I714" s="417" t="str">
        <f t="shared" si="14"/>
        <v/>
      </c>
    </row>
    <row r="715" ht="15" spans="1:9">
      <c r="A715" s="401">
        <v>2100403</v>
      </c>
      <c r="B715" s="408" t="s">
        <v>645</v>
      </c>
      <c r="C715" s="409">
        <f>VLOOKUP(A715,'[1]2020年工作表 (填表用) (2)'!$D$7:$F$1731,3,0)</f>
        <v>485</v>
      </c>
      <c r="D715" s="409">
        <f>VLOOKUP(A715,'[1]2020年工作表 (填表用) (2)'!$D$7:$H$1732,5,0)</f>
        <v>485</v>
      </c>
      <c r="E715" s="409">
        <f>VLOOKUP(A715,'[1]2020年工作表 (填表用) (2)'!$D$9:$J$1631,7,0)</f>
        <v>414</v>
      </c>
      <c r="F715" s="409"/>
      <c r="G715" s="409"/>
      <c r="H715" s="409">
        <f>VLOOKUP(A715,'[1]2020年工作表 (填表用) (2)'!$D$7:$L$1683,9,0)</f>
        <v>414</v>
      </c>
      <c r="I715" s="417" t="str">
        <f t="shared" si="14"/>
        <v/>
      </c>
    </row>
    <row r="716" ht="15" spans="1:9">
      <c r="A716" s="401">
        <v>2100404</v>
      </c>
      <c r="B716" s="408" t="s">
        <v>646</v>
      </c>
      <c r="C716" s="409">
        <f>VLOOKUP(A716,'[1]2020年工作表 (填表用) (2)'!$D$7:$F$1731,3,0)</f>
        <v>0</v>
      </c>
      <c r="D716" s="409">
        <f>VLOOKUP(A716,'[1]2020年工作表 (填表用) (2)'!$D$7:$H$1732,5,0)</f>
        <v>0</v>
      </c>
      <c r="E716" s="409">
        <f>VLOOKUP(A716,'[1]2020年工作表 (填表用) (2)'!$D$9:$J$1631,7,0)</f>
        <v>3767</v>
      </c>
      <c r="F716" s="409"/>
      <c r="G716" s="409"/>
      <c r="H716" s="409">
        <f>VLOOKUP(A716,'[1]2020年工作表 (填表用) (2)'!$D$7:$L$1683,9,0)</f>
        <v>0</v>
      </c>
      <c r="I716" s="417" t="str">
        <f t="shared" si="14"/>
        <v/>
      </c>
    </row>
    <row r="717" ht="15" spans="1:10">
      <c r="A717" s="401">
        <v>2100405</v>
      </c>
      <c r="B717" s="408" t="s">
        <v>647</v>
      </c>
      <c r="C717" s="409">
        <f>VLOOKUP(A717,'[1]2020年工作表 (填表用) (2)'!$D$7:$F$1731,3,0)</f>
        <v>0</v>
      </c>
      <c r="D717" s="409">
        <f>VLOOKUP(A717,'[1]2020年工作表 (填表用) (2)'!$D$7:$H$1732,5,0)</f>
        <v>0</v>
      </c>
      <c r="E717" s="409">
        <f>VLOOKUP(A717,'[1]2020年工作表 (填表用) (2)'!$D$9:$J$1631,7,0)</f>
        <v>0</v>
      </c>
      <c r="F717" s="409"/>
      <c r="G717" s="409"/>
      <c r="H717" s="409">
        <f>VLOOKUP(A717,'[1]2020年工作表 (填表用) (2)'!$D$7:$L$1683,9,0)</f>
        <v>0</v>
      </c>
      <c r="I717" s="417" t="str">
        <f t="shared" si="14"/>
        <v/>
      </c>
      <c r="J717" t="s">
        <v>138</v>
      </c>
    </row>
    <row r="718" ht="15" spans="1:10">
      <c r="A718" s="401">
        <v>2100406</v>
      </c>
      <c r="B718" s="408" t="s">
        <v>648</v>
      </c>
      <c r="C718" s="409">
        <f>VLOOKUP(A718,'[1]2020年工作表 (填表用) (2)'!$D$7:$F$1731,3,0)</f>
        <v>0</v>
      </c>
      <c r="D718" s="409">
        <f>VLOOKUP(A718,'[1]2020年工作表 (填表用) (2)'!$D$7:$H$1732,5,0)</f>
        <v>0</v>
      </c>
      <c r="E718" s="409">
        <f>VLOOKUP(A718,'[1]2020年工作表 (填表用) (2)'!$D$9:$J$1631,7,0)</f>
        <v>0</v>
      </c>
      <c r="F718" s="409"/>
      <c r="G718" s="409"/>
      <c r="H718" s="409">
        <f>VLOOKUP(A718,'[1]2020年工作表 (填表用) (2)'!$D$7:$L$1683,9,0)</f>
        <v>0</v>
      </c>
      <c r="I718" s="417" t="str">
        <f t="shared" si="14"/>
        <v/>
      </c>
      <c r="J718" t="s">
        <v>138</v>
      </c>
    </row>
    <row r="719" ht="15" spans="1:10">
      <c r="A719" s="401">
        <v>2100407</v>
      </c>
      <c r="B719" s="408" t="s">
        <v>649</v>
      </c>
      <c r="C719" s="409">
        <f>VLOOKUP(A719,'[1]2020年工作表 (填表用) (2)'!$D$7:$F$1731,3,0)</f>
        <v>0</v>
      </c>
      <c r="D719" s="409">
        <f>VLOOKUP(A719,'[1]2020年工作表 (填表用) (2)'!$D$7:$H$1732,5,0)</f>
        <v>0</v>
      </c>
      <c r="E719" s="409">
        <f>VLOOKUP(A719,'[1]2020年工作表 (填表用) (2)'!$D$9:$J$1631,7,0)</f>
        <v>0</v>
      </c>
      <c r="F719" s="409"/>
      <c r="G719" s="409"/>
      <c r="H719" s="409">
        <f>VLOOKUP(A719,'[1]2020年工作表 (填表用) (2)'!$D$7:$L$1683,9,0)</f>
        <v>0</v>
      </c>
      <c r="I719" s="417" t="str">
        <f t="shared" si="14"/>
        <v/>
      </c>
      <c r="J719" t="s">
        <v>138</v>
      </c>
    </row>
    <row r="720" ht="15" spans="1:9">
      <c r="A720" s="401">
        <v>2100408</v>
      </c>
      <c r="B720" s="408" t="s">
        <v>650</v>
      </c>
      <c r="C720" s="409">
        <f>VLOOKUP(A720,'[1]2020年工作表 (填表用) (2)'!$D$7:$F$1731,3,0)</f>
        <v>5469</v>
      </c>
      <c r="D720" s="409">
        <f>VLOOKUP(A720,'[1]2020年工作表 (填表用) (2)'!$D$7:$H$1732,5,0)</f>
        <v>4835</v>
      </c>
      <c r="E720" s="409">
        <f>VLOOKUP(A720,'[1]2020年工作表 (填表用) (2)'!$D$9:$J$1631,7,0)</f>
        <v>5863</v>
      </c>
      <c r="F720" s="409"/>
      <c r="G720" s="409"/>
      <c r="H720" s="409">
        <f>VLOOKUP(A720,'[1]2020年工作表 (填表用) (2)'!$D$7:$L$1683,9,0)</f>
        <v>5863</v>
      </c>
      <c r="I720" s="417" t="str">
        <f t="shared" si="14"/>
        <v/>
      </c>
    </row>
    <row r="721" ht="15" spans="1:11">
      <c r="A721" s="401">
        <v>2100409</v>
      </c>
      <c r="B721" s="408" t="s">
        <v>651</v>
      </c>
      <c r="C721" s="409">
        <f>VLOOKUP(A721,'[1]2020年工作表 (填表用) (2)'!$D$7:$F$1731,3,0)</f>
        <v>1133</v>
      </c>
      <c r="D721" s="409">
        <f>VLOOKUP(A721,'[1]2020年工作表 (填表用) (2)'!$D$7:$H$1732,5,0)</f>
        <v>609</v>
      </c>
      <c r="E721" s="409">
        <f>VLOOKUP(A721,'[1]2020年工作表 (填表用) (2)'!$D$9:$J$1631,7,0)</f>
        <v>675</v>
      </c>
      <c r="F721" s="409"/>
      <c r="G721" s="409"/>
      <c r="H721" s="409">
        <f>VLOOKUP(A721,'[1]2020年工作表 (填表用) (2)'!$D$7:$L$1683,9,0)</f>
        <v>524</v>
      </c>
      <c r="I721" s="417" t="str">
        <f t="shared" si="14"/>
        <v/>
      </c>
      <c r="K721">
        <v>186</v>
      </c>
    </row>
    <row r="722" ht="15" spans="1:9">
      <c r="A722" s="401">
        <v>2100410</v>
      </c>
      <c r="B722" s="408" t="s">
        <v>652</v>
      </c>
      <c r="C722" s="409">
        <f>VLOOKUP(A722,'[1]2020年工作表 (填表用) (2)'!$D$7:$F$1731,3,0)</f>
        <v>1961</v>
      </c>
      <c r="D722" s="409">
        <f>VLOOKUP(A722,'[1]2020年工作表 (填表用) (2)'!$D$7:$H$1732,5,0)</f>
        <v>1498</v>
      </c>
      <c r="E722" s="409">
        <f>VLOOKUP(A722,'[1]2020年工作表 (填表用) (2)'!$D$9:$J$1631,7,0)</f>
        <v>2875</v>
      </c>
      <c r="F722" s="409"/>
      <c r="G722" s="409"/>
      <c r="H722" s="409">
        <f>VLOOKUP(A722,'[1]2020年工作表 (填表用) (2)'!$D$7:$L$1683,9,0)</f>
        <v>2496</v>
      </c>
      <c r="I722" s="417" t="str">
        <f t="shared" si="14"/>
        <v/>
      </c>
    </row>
    <row r="723" ht="15" spans="1:11">
      <c r="A723" s="401">
        <v>2100499</v>
      </c>
      <c r="B723" s="408" t="s">
        <v>653</v>
      </c>
      <c r="C723" s="409">
        <f>VLOOKUP(A723,'[1]2020年工作表 (填表用) (2)'!$D$7:$F$1731,3,0)</f>
        <v>396</v>
      </c>
      <c r="D723" s="409">
        <f>VLOOKUP(A723,'[1]2020年工作表 (填表用) (2)'!$D$7:$H$1732,5,0)</f>
        <v>91</v>
      </c>
      <c r="E723" s="409">
        <f>VLOOKUP(A723,'[1]2020年工作表 (填表用) (2)'!$D$9:$J$1631,7,0)</f>
        <v>444</v>
      </c>
      <c r="F723" s="409"/>
      <c r="G723" s="409"/>
      <c r="H723" s="409">
        <f>VLOOKUP(A723,'[1]2020年工作表 (填表用) (2)'!$D$7:$L$1683,9,0)</f>
        <v>457</v>
      </c>
      <c r="I723" s="417" t="str">
        <f t="shared" si="14"/>
        <v/>
      </c>
      <c r="K723">
        <v>12</v>
      </c>
    </row>
    <row r="724" ht="15" spans="1:12">
      <c r="A724" s="401">
        <v>21006</v>
      </c>
      <c r="B724" s="402" t="s">
        <v>654</v>
      </c>
      <c r="C724" s="409">
        <f>VLOOKUP(A724,'[1]2020年工作表 (填表用) (2)'!$D$7:$F$1731,3,0)</f>
        <v>26</v>
      </c>
      <c r="D724" s="409">
        <f>VLOOKUP(A724,'[1]2020年工作表 (填表用) (2)'!$D$7:$H$1732,5,0)</f>
        <v>0</v>
      </c>
      <c r="E724" s="409">
        <f>VLOOKUP(A724,'[1]2020年工作表 (填表用) (2)'!$D$9:$J$1631,7,0)</f>
        <v>28</v>
      </c>
      <c r="F724" s="409"/>
      <c r="G724" s="409"/>
      <c r="H724" s="409">
        <f>VLOOKUP(A724,'[1]2020年工作表 (填表用) (2)'!$D$7:$L$1683,9,0)</f>
        <v>28</v>
      </c>
      <c r="I724" s="417" t="str">
        <f t="shared" si="14"/>
        <v/>
      </c>
      <c r="L724">
        <v>21</v>
      </c>
    </row>
    <row r="725" ht="15" spans="1:9">
      <c r="A725" s="401">
        <v>2100601</v>
      </c>
      <c r="B725" s="408" t="s">
        <v>655</v>
      </c>
      <c r="C725" s="409">
        <f>VLOOKUP(A725,'[1]2020年工作表 (填表用) (2)'!$D$7:$F$1731,3,0)</f>
        <v>26</v>
      </c>
      <c r="D725" s="409">
        <f>VLOOKUP(A725,'[1]2020年工作表 (填表用) (2)'!$D$7:$H$1732,5,0)</f>
        <v>0</v>
      </c>
      <c r="E725" s="409">
        <f>VLOOKUP(A725,'[1]2020年工作表 (填表用) (2)'!$D$9:$J$1631,7,0)</f>
        <v>28</v>
      </c>
      <c r="F725" s="409"/>
      <c r="G725" s="409"/>
      <c r="H725" s="409">
        <f>VLOOKUP(A725,'[1]2020年工作表 (填表用) (2)'!$D$7:$L$1683,9,0)</f>
        <v>28</v>
      </c>
      <c r="I725" s="417" t="str">
        <f t="shared" si="14"/>
        <v/>
      </c>
    </row>
    <row r="726" ht="15" spans="1:12">
      <c r="A726" s="401">
        <v>2100699</v>
      </c>
      <c r="B726" s="408" t="s">
        <v>656</v>
      </c>
      <c r="C726" s="409">
        <f>VLOOKUP(A726,'[1]2020年工作表 (填表用) (2)'!$D$7:$F$1731,3,0)</f>
        <v>0</v>
      </c>
      <c r="D726" s="409">
        <f>VLOOKUP(A726,'[1]2020年工作表 (填表用) (2)'!$D$7:$H$1732,5,0)</f>
        <v>0</v>
      </c>
      <c r="E726" s="409">
        <f>VLOOKUP(A726,'[1]2020年工作表 (填表用) (2)'!$D$9:$J$1631,7,0)</f>
        <v>0</v>
      </c>
      <c r="F726" s="409"/>
      <c r="G726" s="409"/>
      <c r="H726" s="409">
        <f>VLOOKUP(A726,'[1]2020年工作表 (填表用) (2)'!$D$7:$L$1683,9,0)</f>
        <v>0</v>
      </c>
      <c r="I726" s="417" t="str">
        <f t="shared" si="14"/>
        <v/>
      </c>
      <c r="J726" t="s">
        <v>138</v>
      </c>
      <c r="L726">
        <v>21</v>
      </c>
    </row>
    <row r="727" ht="15" spans="1:9">
      <c r="A727" s="401">
        <v>21007</v>
      </c>
      <c r="B727" s="402" t="s">
        <v>657</v>
      </c>
      <c r="C727" s="409">
        <f>VLOOKUP(A727,'[1]2020年工作表 (填表用) (2)'!$D$7:$F$1731,3,0)</f>
        <v>5412</v>
      </c>
      <c r="D727" s="409">
        <f>VLOOKUP(A727,'[1]2020年工作表 (填表用) (2)'!$D$7:$H$1732,5,0)</f>
        <v>6123</v>
      </c>
      <c r="E727" s="409">
        <f>VLOOKUP(A727,'[1]2020年工作表 (填表用) (2)'!$D$9:$J$1631,7,0)</f>
        <v>5414</v>
      </c>
      <c r="F727" s="409"/>
      <c r="G727" s="409"/>
      <c r="H727" s="409">
        <f>VLOOKUP(A727,'[1]2020年工作表 (填表用) (2)'!$D$7:$L$1683,9,0)</f>
        <v>5245</v>
      </c>
      <c r="I727" s="417" t="str">
        <f t="shared" si="14"/>
        <v/>
      </c>
    </row>
    <row r="728" ht="15" spans="1:9">
      <c r="A728" s="401">
        <v>2100716</v>
      </c>
      <c r="B728" s="408" t="s">
        <v>658</v>
      </c>
      <c r="C728" s="409">
        <f>VLOOKUP(A728,'[1]2020年工作表 (填表用) (2)'!$D$7:$F$1731,3,0)</f>
        <v>15</v>
      </c>
      <c r="D728" s="409">
        <f>VLOOKUP(A728,'[1]2020年工作表 (填表用) (2)'!$D$7:$H$1732,5,0)</f>
        <v>19</v>
      </c>
      <c r="E728" s="409">
        <f>VLOOKUP(A728,'[1]2020年工作表 (填表用) (2)'!$D$9:$J$1631,7,0)</f>
        <v>20</v>
      </c>
      <c r="F728" s="409"/>
      <c r="G728" s="409"/>
      <c r="H728" s="409">
        <f>VLOOKUP(A728,'[1]2020年工作表 (填表用) (2)'!$D$7:$L$1683,9,0)</f>
        <v>18</v>
      </c>
      <c r="I728" s="417" t="str">
        <f t="shared" si="14"/>
        <v/>
      </c>
    </row>
    <row r="729" ht="15" spans="1:9">
      <c r="A729" s="401">
        <v>2100717</v>
      </c>
      <c r="B729" s="408" t="s">
        <v>659</v>
      </c>
      <c r="C729" s="409">
        <f>VLOOKUP(A729,'[1]2020年工作表 (填表用) (2)'!$D$7:$F$1731,3,0)</f>
        <v>4955</v>
      </c>
      <c r="D729" s="409">
        <f>VLOOKUP(A729,'[1]2020年工作表 (填表用) (2)'!$D$7:$H$1732,5,0)</f>
        <v>6052</v>
      </c>
      <c r="E729" s="409">
        <f>VLOOKUP(A729,'[1]2020年工作表 (填表用) (2)'!$D$9:$J$1631,7,0)</f>
        <v>5339</v>
      </c>
      <c r="F729" s="409"/>
      <c r="G729" s="409"/>
      <c r="H729" s="409">
        <f>VLOOKUP(A729,'[1]2020年工作表 (填表用) (2)'!$D$7:$L$1683,9,0)</f>
        <v>5171</v>
      </c>
      <c r="I729" s="417" t="str">
        <f t="shared" si="14"/>
        <v/>
      </c>
    </row>
    <row r="730" ht="15" spans="1:9">
      <c r="A730" s="401">
        <v>2100799</v>
      </c>
      <c r="B730" s="408" t="s">
        <v>660</v>
      </c>
      <c r="C730" s="409">
        <f>VLOOKUP(A730,'[1]2020年工作表 (填表用) (2)'!$D$7:$F$1731,3,0)</f>
        <v>442</v>
      </c>
      <c r="D730" s="409">
        <f>VLOOKUP(A730,'[1]2020年工作表 (填表用) (2)'!$D$7:$H$1732,5,0)</f>
        <v>52</v>
      </c>
      <c r="E730" s="409">
        <f>VLOOKUP(A730,'[1]2020年工作表 (填表用) (2)'!$D$9:$J$1631,7,0)</f>
        <v>55</v>
      </c>
      <c r="F730" s="409"/>
      <c r="G730" s="409"/>
      <c r="H730" s="409">
        <f>VLOOKUP(A730,'[1]2020年工作表 (填表用) (2)'!$D$7:$L$1683,9,0)</f>
        <v>56</v>
      </c>
      <c r="I730" s="417" t="str">
        <f t="shared" si="14"/>
        <v/>
      </c>
    </row>
    <row r="731" ht="15" spans="1:9">
      <c r="A731" s="401">
        <v>21011</v>
      </c>
      <c r="B731" s="402" t="s">
        <v>661</v>
      </c>
      <c r="C731" s="409">
        <f>VLOOKUP(A731,'[1]2020年工作表 (填表用) (2)'!$D$7:$F$1731,3,0)</f>
        <v>11897</v>
      </c>
      <c r="D731" s="409">
        <f>VLOOKUP(A731,'[1]2020年工作表 (填表用) (2)'!$D$7:$H$1732,5,0)</f>
        <v>14204</v>
      </c>
      <c r="E731" s="409">
        <f>VLOOKUP(A731,'[1]2020年工作表 (填表用) (2)'!$D$9:$J$1631,7,0)</f>
        <v>13039</v>
      </c>
      <c r="F731" s="409"/>
      <c r="G731" s="409"/>
      <c r="H731" s="409">
        <f>VLOOKUP(A731,'[1]2020年工作表 (填表用) (2)'!$D$7:$L$1683,9,0)</f>
        <v>11282</v>
      </c>
      <c r="I731" s="417" t="str">
        <f t="shared" si="14"/>
        <v/>
      </c>
    </row>
    <row r="732" ht="15" spans="1:9">
      <c r="A732" s="401">
        <v>2101101</v>
      </c>
      <c r="B732" s="408" t="s">
        <v>662</v>
      </c>
      <c r="C732" s="409">
        <f>VLOOKUP(A732,'[1]2020年工作表 (填表用) (2)'!$D$7:$F$1731,3,0)</f>
        <v>2454</v>
      </c>
      <c r="D732" s="409">
        <f>VLOOKUP(A732,'[1]2020年工作表 (填表用) (2)'!$D$7:$H$1732,5,0)</f>
        <v>3857</v>
      </c>
      <c r="E732" s="409">
        <f>VLOOKUP(A732,'[1]2020年工作表 (填表用) (2)'!$D$9:$J$1631,7,0)</f>
        <v>2662</v>
      </c>
      <c r="F732" s="409"/>
      <c r="G732" s="409"/>
      <c r="H732" s="409">
        <f>VLOOKUP(A732,'[1]2020年工作表 (填表用) (2)'!$D$7:$L$1683,9,0)</f>
        <v>2536</v>
      </c>
      <c r="I732" s="417" t="str">
        <f t="shared" si="14"/>
        <v/>
      </c>
    </row>
    <row r="733" ht="15" spans="1:9">
      <c r="A733" s="401">
        <v>2101102</v>
      </c>
      <c r="B733" s="408" t="s">
        <v>663</v>
      </c>
      <c r="C733" s="409">
        <f>VLOOKUP(A733,'[1]2020年工作表 (填表用) (2)'!$D$7:$F$1731,3,0)</f>
        <v>7226</v>
      </c>
      <c r="D733" s="409">
        <f>VLOOKUP(A733,'[1]2020年工作表 (填表用) (2)'!$D$7:$H$1732,5,0)</f>
        <v>7914</v>
      </c>
      <c r="E733" s="409">
        <f>VLOOKUP(A733,'[1]2020年工作表 (填表用) (2)'!$D$9:$J$1631,7,0)</f>
        <v>7948</v>
      </c>
      <c r="F733" s="409"/>
      <c r="G733" s="409"/>
      <c r="H733" s="409">
        <f>VLOOKUP(A733,'[1]2020年工作表 (填表用) (2)'!$D$7:$L$1683,9,0)</f>
        <v>7451</v>
      </c>
      <c r="I733" s="417" t="str">
        <f t="shared" si="14"/>
        <v/>
      </c>
    </row>
    <row r="734" ht="15" spans="1:9">
      <c r="A734" s="401">
        <v>2101103</v>
      </c>
      <c r="B734" s="408" t="s">
        <v>664</v>
      </c>
      <c r="C734" s="409">
        <f>VLOOKUP(A734,'[1]2020年工作表 (填表用) (2)'!$D$7:$F$1731,3,0)</f>
        <v>574</v>
      </c>
      <c r="D734" s="409">
        <f>VLOOKUP(A734,'[1]2020年工作表 (填表用) (2)'!$D$7:$H$1732,5,0)</f>
        <v>651</v>
      </c>
      <c r="E734" s="409">
        <f>VLOOKUP(A734,'[1]2020年工作表 (填表用) (2)'!$D$9:$J$1631,7,0)</f>
        <v>645</v>
      </c>
      <c r="F734" s="409"/>
      <c r="G734" s="409"/>
      <c r="H734" s="409">
        <f>VLOOKUP(A734,'[1]2020年工作表 (填表用) (2)'!$D$7:$L$1683,9,0)</f>
        <v>322</v>
      </c>
      <c r="I734" s="417" t="str">
        <f t="shared" si="14"/>
        <v/>
      </c>
    </row>
    <row r="735" ht="15" spans="1:9">
      <c r="A735" s="401">
        <v>2101199</v>
      </c>
      <c r="B735" s="408" t="s">
        <v>665</v>
      </c>
      <c r="C735" s="409">
        <f>VLOOKUP(A735,'[1]2020年工作表 (填表用) (2)'!$D$7:$F$1731,3,0)</f>
        <v>1643</v>
      </c>
      <c r="D735" s="409">
        <f>VLOOKUP(A735,'[1]2020年工作表 (填表用) (2)'!$D$7:$H$1732,5,0)</f>
        <v>1782</v>
      </c>
      <c r="E735" s="409">
        <f>VLOOKUP(A735,'[1]2020年工作表 (填表用) (2)'!$D$9:$J$1631,7,0)</f>
        <v>1784</v>
      </c>
      <c r="F735" s="409"/>
      <c r="G735" s="409"/>
      <c r="H735" s="409">
        <f>VLOOKUP(A735,'[1]2020年工作表 (填表用) (2)'!$D$7:$L$1683,9,0)</f>
        <v>973</v>
      </c>
      <c r="I735" s="417" t="str">
        <f t="shared" si="14"/>
        <v/>
      </c>
    </row>
    <row r="736" ht="15" spans="1:9">
      <c r="A736" s="401">
        <v>21012</v>
      </c>
      <c r="B736" s="402" t="s">
        <v>666</v>
      </c>
      <c r="C736" s="409">
        <f>VLOOKUP(A736,'[1]2020年工作表 (填表用) (2)'!$D$7:$F$1731,3,0)</f>
        <v>30417</v>
      </c>
      <c r="D736" s="409">
        <f>VLOOKUP(A736,'[1]2020年工作表 (填表用) (2)'!$D$7:$H$1732,5,0)</f>
        <v>30417</v>
      </c>
      <c r="E736" s="409">
        <f>VLOOKUP(A736,'[1]2020年工作表 (填表用) (2)'!$D$9:$J$1631,7,0)</f>
        <v>3003</v>
      </c>
      <c r="F736" s="409"/>
      <c r="G736" s="409"/>
      <c r="H736" s="409">
        <f>VLOOKUP(A736,'[1]2020年工作表 (填表用) (2)'!$D$7:$L$1683,9,0)</f>
        <v>2939</v>
      </c>
      <c r="I736" s="417" t="str">
        <f t="shared" si="14"/>
        <v/>
      </c>
    </row>
    <row r="737" ht="15" spans="1:10">
      <c r="A737" s="401">
        <v>2101201</v>
      </c>
      <c r="B737" s="408" t="s">
        <v>667</v>
      </c>
      <c r="C737" s="409">
        <f>VLOOKUP(A737,'[1]2020年工作表 (填表用) (2)'!$D$7:$F$1731,3,0)</f>
        <v>0</v>
      </c>
      <c r="D737" s="409">
        <f>VLOOKUP(A737,'[1]2020年工作表 (填表用) (2)'!$D$7:$H$1732,5,0)</f>
        <v>0</v>
      </c>
      <c r="E737" s="409">
        <f>VLOOKUP(A737,'[1]2020年工作表 (填表用) (2)'!$D$9:$J$1631,7,0)</f>
        <v>0</v>
      </c>
      <c r="F737" s="409"/>
      <c r="G737" s="409"/>
      <c r="H737" s="409">
        <f>VLOOKUP(A737,'[1]2020年工作表 (填表用) (2)'!$D$7:$L$1683,9,0)</f>
        <v>0</v>
      </c>
      <c r="I737" s="417" t="str">
        <f t="shared" si="14"/>
        <v/>
      </c>
      <c r="J737" t="s">
        <v>138</v>
      </c>
    </row>
    <row r="738" ht="15" spans="1:9">
      <c r="A738" s="401">
        <v>2101202</v>
      </c>
      <c r="B738" s="408" t="s">
        <v>668</v>
      </c>
      <c r="C738" s="409">
        <f>VLOOKUP(A738,'[1]2020年工作表 (填表用) (2)'!$D$7:$F$1731,3,0)</f>
        <v>30417</v>
      </c>
      <c r="D738" s="409">
        <f>VLOOKUP(A738,'[1]2020年工作表 (填表用) (2)'!$D$7:$H$1732,5,0)</f>
        <v>30417</v>
      </c>
      <c r="E738" s="409">
        <f>VLOOKUP(A738,'[1]2020年工作表 (填表用) (2)'!$D$9:$J$1631,7,0)</f>
        <v>3003</v>
      </c>
      <c r="F738" s="409"/>
      <c r="G738" s="409"/>
      <c r="H738" s="409">
        <f>VLOOKUP(A738,'[1]2020年工作表 (填表用) (2)'!$D$7:$L$1683,9,0)</f>
        <v>2939</v>
      </c>
      <c r="I738" s="417" t="str">
        <f t="shared" si="14"/>
        <v/>
      </c>
    </row>
    <row r="739" ht="15" spans="1:9">
      <c r="A739" s="401">
        <v>2101299</v>
      </c>
      <c r="B739" s="408" t="s">
        <v>669</v>
      </c>
      <c r="C739" s="409">
        <f>VLOOKUP(A739,'[1]2020年工作表 (填表用) (2)'!$D$7:$F$1731,3,0)</f>
        <v>0</v>
      </c>
      <c r="D739" s="409">
        <f>VLOOKUP(A739,'[1]2020年工作表 (填表用) (2)'!$D$7:$H$1732,5,0)</f>
        <v>0</v>
      </c>
      <c r="E739" s="409">
        <f>VLOOKUP(A739,'[1]2020年工作表 (填表用) (2)'!$D$9:$J$1631,7,0)</f>
        <v>0</v>
      </c>
      <c r="F739" s="409"/>
      <c r="G739" s="409"/>
      <c r="H739" s="409">
        <f>VLOOKUP(A739,'[1]2020年工作表 (填表用) (2)'!$D$7:$L$1683,9,0)</f>
        <v>0</v>
      </c>
      <c r="I739" s="417" t="str">
        <f t="shared" si="14"/>
        <v/>
      </c>
    </row>
    <row r="740" ht="15" spans="1:9">
      <c r="A740" s="401">
        <v>21013</v>
      </c>
      <c r="B740" s="402" t="s">
        <v>670</v>
      </c>
      <c r="C740" s="409">
        <f>VLOOKUP(A740,'[1]2020年工作表 (填表用) (2)'!$D$7:$F$1731,3,0)</f>
        <v>2493</v>
      </c>
      <c r="D740" s="409">
        <f>VLOOKUP(A740,'[1]2020年工作表 (填表用) (2)'!$D$7:$H$1732,5,0)</f>
        <v>2482</v>
      </c>
      <c r="E740" s="409">
        <f>VLOOKUP(A740,'[1]2020年工作表 (填表用) (2)'!$D$9:$J$1631,7,0)</f>
        <v>2418</v>
      </c>
      <c r="F740" s="409"/>
      <c r="G740" s="409"/>
      <c r="H740" s="409">
        <f>VLOOKUP(A740,'[1]2020年工作表 (填表用) (2)'!$D$7:$L$1683,9,0)</f>
        <v>2412</v>
      </c>
      <c r="I740" s="417" t="str">
        <f t="shared" si="14"/>
        <v/>
      </c>
    </row>
    <row r="741" ht="15" spans="1:9">
      <c r="A741" s="401">
        <v>2101301</v>
      </c>
      <c r="B741" s="408" t="s">
        <v>671</v>
      </c>
      <c r="C741" s="409">
        <f>VLOOKUP(A741,'[1]2020年工作表 (填表用) (2)'!$D$7:$F$1731,3,0)</f>
        <v>2449</v>
      </c>
      <c r="D741" s="409">
        <f>VLOOKUP(A741,'[1]2020年工作表 (填表用) (2)'!$D$7:$H$1732,5,0)</f>
        <v>2337</v>
      </c>
      <c r="E741" s="409">
        <f>VLOOKUP(A741,'[1]2020年工作表 (填表用) (2)'!$D$9:$J$1631,7,0)</f>
        <v>2274</v>
      </c>
      <c r="F741" s="409"/>
      <c r="G741" s="409"/>
      <c r="H741" s="409">
        <f>VLOOKUP(A741,'[1]2020年工作表 (填表用) (2)'!$D$7:$L$1683,9,0)</f>
        <v>2278</v>
      </c>
      <c r="I741" s="417" t="str">
        <f t="shared" si="14"/>
        <v/>
      </c>
    </row>
    <row r="742" ht="15" spans="1:10">
      <c r="A742" s="401">
        <v>2101302</v>
      </c>
      <c r="B742" s="408" t="s">
        <v>672</v>
      </c>
      <c r="C742" s="409">
        <f>VLOOKUP(A742,'[1]2020年工作表 (填表用) (2)'!$D$7:$F$1731,3,0)</f>
        <v>0</v>
      </c>
      <c r="D742" s="409">
        <f>VLOOKUP(A742,'[1]2020年工作表 (填表用) (2)'!$D$7:$H$1732,5,0)</f>
        <v>0</v>
      </c>
      <c r="E742" s="409">
        <f>VLOOKUP(A742,'[1]2020年工作表 (填表用) (2)'!$D$9:$J$1631,7,0)</f>
        <v>0</v>
      </c>
      <c r="F742" s="409"/>
      <c r="G742" s="409"/>
      <c r="H742" s="409">
        <f>VLOOKUP(A742,'[1]2020年工作表 (填表用) (2)'!$D$7:$L$1683,9,0)</f>
        <v>0</v>
      </c>
      <c r="I742" s="417" t="str">
        <f t="shared" si="14"/>
        <v/>
      </c>
      <c r="J742" t="s">
        <v>138</v>
      </c>
    </row>
    <row r="743" ht="15" spans="1:9">
      <c r="A743" s="401">
        <v>2101399</v>
      </c>
      <c r="B743" s="408" t="s">
        <v>673</v>
      </c>
      <c r="C743" s="409">
        <f>VLOOKUP(A743,'[1]2020年工作表 (填表用) (2)'!$D$7:$F$1731,3,0)</f>
        <v>44</v>
      </c>
      <c r="D743" s="409">
        <f>VLOOKUP(A743,'[1]2020年工作表 (填表用) (2)'!$D$7:$H$1732,5,0)</f>
        <v>145</v>
      </c>
      <c r="E743" s="409">
        <f>VLOOKUP(A743,'[1]2020年工作表 (填表用) (2)'!$D$9:$J$1631,7,0)</f>
        <v>144</v>
      </c>
      <c r="F743" s="409"/>
      <c r="G743" s="409"/>
      <c r="H743" s="409">
        <f>VLOOKUP(A743,'[1]2020年工作表 (填表用) (2)'!$D$7:$L$1683,9,0)</f>
        <v>134</v>
      </c>
      <c r="I743" s="417" t="str">
        <f t="shared" si="14"/>
        <v/>
      </c>
    </row>
    <row r="744" ht="15" spans="1:9">
      <c r="A744" s="401">
        <v>21014</v>
      </c>
      <c r="B744" s="402" t="s">
        <v>674</v>
      </c>
      <c r="C744" s="409">
        <f>VLOOKUP(A744,'[1]2020年工作表 (填表用) (2)'!$D$7:$F$1731,3,0)</f>
        <v>470</v>
      </c>
      <c r="D744" s="409">
        <f>VLOOKUP(A744,'[1]2020年工作表 (填表用) (2)'!$D$7:$H$1732,5,0)</f>
        <v>454</v>
      </c>
      <c r="E744" s="409">
        <f>VLOOKUP(A744,'[1]2020年工作表 (填表用) (2)'!$D$9:$J$1631,7,0)</f>
        <v>578</v>
      </c>
      <c r="F744" s="409"/>
      <c r="G744" s="409"/>
      <c r="H744" s="409">
        <f>VLOOKUP(A744,'[1]2020年工作表 (填表用) (2)'!$D$7:$L$1683,9,0)</f>
        <v>530</v>
      </c>
      <c r="I744" s="417" t="str">
        <f t="shared" si="14"/>
        <v/>
      </c>
    </row>
    <row r="745" ht="15" spans="1:9">
      <c r="A745" s="401">
        <v>2101401</v>
      </c>
      <c r="B745" s="408" t="s">
        <v>675</v>
      </c>
      <c r="C745" s="409">
        <f>VLOOKUP(A745,'[1]2020年工作表 (填表用) (2)'!$D$7:$F$1731,3,0)</f>
        <v>470</v>
      </c>
      <c r="D745" s="409">
        <f>VLOOKUP(A745,'[1]2020年工作表 (填表用) (2)'!$D$7:$H$1732,5,0)</f>
        <v>454</v>
      </c>
      <c r="E745" s="409">
        <f>VLOOKUP(A745,'[1]2020年工作表 (填表用) (2)'!$D$9:$J$1631,7,0)</f>
        <v>578</v>
      </c>
      <c r="F745" s="409"/>
      <c r="G745" s="409"/>
      <c r="H745" s="409">
        <f>VLOOKUP(A745,'[1]2020年工作表 (填表用) (2)'!$D$7:$L$1683,9,0)</f>
        <v>530</v>
      </c>
      <c r="I745" s="417" t="str">
        <f t="shared" si="14"/>
        <v/>
      </c>
    </row>
    <row r="746" ht="15" spans="1:10">
      <c r="A746" s="401">
        <v>2101499</v>
      </c>
      <c r="B746" s="408" t="s">
        <v>676</v>
      </c>
      <c r="C746" s="409">
        <f>VLOOKUP(A746,'[1]2020年工作表 (填表用) (2)'!$D$7:$F$1731,3,0)</f>
        <v>0</v>
      </c>
      <c r="D746" s="409">
        <f>VLOOKUP(A746,'[1]2020年工作表 (填表用) (2)'!$D$7:$H$1732,5,0)</f>
        <v>0</v>
      </c>
      <c r="E746" s="409">
        <f>VLOOKUP(A746,'[1]2020年工作表 (填表用) (2)'!$D$9:$J$1631,7,0)</f>
        <v>0</v>
      </c>
      <c r="F746" s="409"/>
      <c r="G746" s="409"/>
      <c r="H746" s="409">
        <f>VLOOKUP(A746,'[1]2020年工作表 (填表用) (2)'!$D$7:$L$1683,9,0)</f>
        <v>0</v>
      </c>
      <c r="I746" s="417" t="str">
        <f t="shared" si="14"/>
        <v/>
      </c>
      <c r="J746" t="s">
        <v>138</v>
      </c>
    </row>
    <row r="747" ht="15" spans="1:9">
      <c r="A747" s="425">
        <v>21015</v>
      </c>
      <c r="B747" s="421" t="s">
        <v>677</v>
      </c>
      <c r="C747" s="409">
        <f>VLOOKUP(A747,'[1]2020年工作表 (填表用) (2)'!$D$7:$F$1731,3,0)</f>
        <v>1062</v>
      </c>
      <c r="D747" s="409">
        <f>VLOOKUP(A747,'[1]2020年工作表 (填表用) (2)'!$D$7:$H$1732,5,0)</f>
        <v>1520</v>
      </c>
      <c r="E747" s="409">
        <f>VLOOKUP(A747,'[1]2020年工作表 (填表用) (2)'!$D$9:$J$1631,7,0)</f>
        <v>903</v>
      </c>
      <c r="F747" s="409"/>
      <c r="G747" s="409"/>
      <c r="H747" s="409">
        <f>VLOOKUP(A747,'[1]2020年工作表 (填表用) (2)'!$D$7:$L$1683,9,0)</f>
        <v>869</v>
      </c>
      <c r="I747" s="417" t="str">
        <f t="shared" si="14"/>
        <v/>
      </c>
    </row>
    <row r="748" ht="15" spans="1:9">
      <c r="A748" s="401">
        <v>2101501</v>
      </c>
      <c r="B748" s="408" t="s">
        <v>135</v>
      </c>
      <c r="C748" s="409">
        <f>VLOOKUP(A748,'[1]2020年工作表 (填表用) (2)'!$D$7:$F$1731,3,0)</f>
        <v>598</v>
      </c>
      <c r="D748" s="409">
        <f>VLOOKUP(A748,'[1]2020年工作表 (填表用) (2)'!$D$7:$H$1732,5,0)</f>
        <v>1371</v>
      </c>
      <c r="E748" s="409">
        <f>VLOOKUP(A748,'[1]2020年工作表 (填表用) (2)'!$D$9:$J$1631,7,0)</f>
        <v>722</v>
      </c>
      <c r="F748" s="409"/>
      <c r="G748" s="409"/>
      <c r="H748" s="409">
        <f>VLOOKUP(A748,'[1]2020年工作表 (填表用) (2)'!$D$7:$L$1683,9,0)</f>
        <v>721</v>
      </c>
      <c r="I748" s="417" t="str">
        <f t="shared" si="14"/>
        <v/>
      </c>
    </row>
    <row r="749" ht="15" spans="1:9">
      <c r="A749" s="401">
        <v>2101502</v>
      </c>
      <c r="B749" s="408" t="s">
        <v>136</v>
      </c>
      <c r="C749" s="409">
        <f>VLOOKUP(A749,'[1]2020年工作表 (填表用) (2)'!$D$7:$F$1731,3,0)</f>
        <v>425</v>
      </c>
      <c r="D749" s="409">
        <f>VLOOKUP(A749,'[1]2020年工作表 (填表用) (2)'!$D$7:$H$1732,5,0)</f>
        <v>119</v>
      </c>
      <c r="E749" s="409">
        <f>VLOOKUP(A749,'[1]2020年工作表 (填表用) (2)'!$D$9:$J$1631,7,0)</f>
        <v>93</v>
      </c>
      <c r="F749" s="409"/>
      <c r="G749" s="409"/>
      <c r="H749" s="409">
        <f>VLOOKUP(A749,'[1]2020年工作表 (填表用) (2)'!$D$7:$L$1683,9,0)</f>
        <v>88</v>
      </c>
      <c r="I749" s="417" t="str">
        <f t="shared" si="14"/>
        <v/>
      </c>
    </row>
    <row r="750" ht="15" spans="1:10">
      <c r="A750" s="401">
        <v>2101503</v>
      </c>
      <c r="B750" s="408" t="s">
        <v>137</v>
      </c>
      <c r="C750" s="409">
        <f>VLOOKUP(A750,'[1]2020年工作表 (填表用) (2)'!$D$7:$F$1731,3,0)</f>
        <v>0</v>
      </c>
      <c r="D750" s="409">
        <f>VLOOKUP(A750,'[1]2020年工作表 (填表用) (2)'!$D$7:$H$1732,5,0)</f>
        <v>0</v>
      </c>
      <c r="E750" s="409">
        <f>VLOOKUP(A750,'[1]2020年工作表 (填表用) (2)'!$D$9:$J$1631,7,0)</f>
        <v>0</v>
      </c>
      <c r="F750" s="409"/>
      <c r="G750" s="409"/>
      <c r="H750" s="409">
        <f>VLOOKUP(A750,'[1]2020年工作表 (填表用) (2)'!$D$7:$L$1683,9,0)</f>
        <v>0</v>
      </c>
      <c r="I750" s="417" t="str">
        <f t="shared" si="14"/>
        <v/>
      </c>
      <c r="J750" t="s">
        <v>138</v>
      </c>
    </row>
    <row r="751" ht="15" spans="1:10">
      <c r="A751" s="401">
        <v>2101504</v>
      </c>
      <c r="B751" s="408" t="s">
        <v>177</v>
      </c>
      <c r="C751" s="409">
        <f>VLOOKUP(A751,'[1]2020年工作表 (填表用) (2)'!$D$7:$F$1731,3,0)</f>
        <v>0</v>
      </c>
      <c r="D751" s="409">
        <f>VLOOKUP(A751,'[1]2020年工作表 (填表用) (2)'!$D$7:$H$1732,5,0)</f>
        <v>0</v>
      </c>
      <c r="E751" s="409">
        <f>VLOOKUP(A751,'[1]2020年工作表 (填表用) (2)'!$D$9:$J$1631,7,0)</f>
        <v>0</v>
      </c>
      <c r="F751" s="409"/>
      <c r="G751" s="409"/>
      <c r="H751" s="409">
        <f>VLOOKUP(A751,'[1]2020年工作表 (填表用) (2)'!$D$7:$L$1683,9,0)</f>
        <v>0</v>
      </c>
      <c r="I751" s="417" t="str">
        <f t="shared" si="14"/>
        <v/>
      </c>
      <c r="J751" t="s">
        <v>138</v>
      </c>
    </row>
    <row r="752" ht="15" spans="1:9">
      <c r="A752" s="401">
        <v>2101505</v>
      </c>
      <c r="B752" s="408" t="s">
        <v>678</v>
      </c>
      <c r="C752" s="409">
        <f>VLOOKUP(A752,'[1]2020年工作表 (填表用) (2)'!$D$7:$F$1731,3,0)</f>
        <v>30</v>
      </c>
      <c r="D752" s="409">
        <f>VLOOKUP(A752,'[1]2020年工作表 (填表用) (2)'!$D$7:$H$1732,5,0)</f>
        <v>0</v>
      </c>
      <c r="E752" s="409">
        <f>VLOOKUP(A752,'[1]2020年工作表 (填表用) (2)'!$D$9:$J$1631,7,0)</f>
        <v>0</v>
      </c>
      <c r="F752" s="409"/>
      <c r="G752" s="409"/>
      <c r="H752" s="409">
        <f>VLOOKUP(A752,'[1]2020年工作表 (填表用) (2)'!$D$7:$L$1683,9,0)</f>
        <v>0</v>
      </c>
      <c r="I752" s="417" t="str">
        <f t="shared" si="14"/>
        <v/>
      </c>
    </row>
    <row r="753" ht="15" spans="1:10">
      <c r="A753" s="401">
        <v>2101506</v>
      </c>
      <c r="B753" s="408" t="s">
        <v>679</v>
      </c>
      <c r="C753" s="409">
        <f>VLOOKUP(A753,'[1]2020年工作表 (填表用) (2)'!$D$7:$F$1731,3,0)</f>
        <v>0</v>
      </c>
      <c r="D753" s="409">
        <f>VLOOKUP(A753,'[1]2020年工作表 (填表用) (2)'!$D$7:$H$1732,5,0)</f>
        <v>0</v>
      </c>
      <c r="E753" s="409">
        <f>VLOOKUP(A753,'[1]2020年工作表 (填表用) (2)'!$D$9:$J$1631,7,0)</f>
        <v>0</v>
      </c>
      <c r="F753" s="409"/>
      <c r="G753" s="409"/>
      <c r="H753" s="409">
        <f>VLOOKUP(A753,'[1]2020年工作表 (填表用) (2)'!$D$7:$L$1683,9,0)</f>
        <v>0</v>
      </c>
      <c r="I753" s="417" t="str">
        <f t="shared" si="14"/>
        <v/>
      </c>
      <c r="J753" t="s">
        <v>138</v>
      </c>
    </row>
    <row r="754" ht="15" spans="1:9">
      <c r="A754" s="401">
        <v>2101550</v>
      </c>
      <c r="B754" s="408" t="s">
        <v>145</v>
      </c>
      <c r="C754" s="409">
        <f>VLOOKUP(A754,'[1]2020年工作表 (填表用) (2)'!$D$7:$F$1731,3,0)</f>
        <v>9</v>
      </c>
      <c r="D754" s="409">
        <f>VLOOKUP(A754,'[1]2020年工作表 (填表用) (2)'!$D$7:$H$1732,5,0)</f>
        <v>30</v>
      </c>
      <c r="E754" s="409">
        <f>VLOOKUP(A754,'[1]2020年工作表 (填表用) (2)'!$D$9:$J$1631,7,0)</f>
        <v>18</v>
      </c>
      <c r="F754" s="409"/>
      <c r="G754" s="409"/>
      <c r="H754" s="409">
        <f>VLOOKUP(A754,'[1]2020年工作表 (填表用) (2)'!$D$7:$L$1683,9,0)</f>
        <v>13</v>
      </c>
      <c r="I754" s="417" t="str">
        <f t="shared" ref="I754:I781" si="15">IF(ISERROR(H754/G754),"",H754/G754*100)</f>
        <v/>
      </c>
    </row>
    <row r="755" ht="15" spans="1:11">
      <c r="A755" s="401">
        <v>2101599</v>
      </c>
      <c r="B755" s="408" t="s">
        <v>680</v>
      </c>
      <c r="C755" s="409">
        <f>VLOOKUP(A755,'[1]2020年工作表 (填表用) (2)'!$D$7:$F$1731,3,0)</f>
        <v>0</v>
      </c>
      <c r="D755" s="409">
        <f>VLOOKUP(A755,'[1]2020年工作表 (填表用) (2)'!$D$7:$H$1732,5,0)</f>
        <v>0</v>
      </c>
      <c r="E755" s="409">
        <f>VLOOKUP(A755,'[1]2020年工作表 (填表用) (2)'!$D$9:$J$1631,7,0)</f>
        <v>70</v>
      </c>
      <c r="F755" s="409"/>
      <c r="G755" s="409"/>
      <c r="H755" s="409">
        <f>VLOOKUP(A755,'[1]2020年工作表 (填表用) (2)'!$D$7:$L$1683,9,0)</f>
        <v>47</v>
      </c>
      <c r="I755" s="417" t="str">
        <f t="shared" si="15"/>
        <v/>
      </c>
      <c r="K755">
        <v>23</v>
      </c>
    </row>
    <row r="756" ht="15" spans="1:9">
      <c r="A756" s="401">
        <v>21016</v>
      </c>
      <c r="B756" s="402" t="s">
        <v>681</v>
      </c>
      <c r="C756" s="409">
        <f>VLOOKUP(A756,'[1]2020年工作表 (填表用) (2)'!$D$7:$F$1731,3,0)</f>
        <v>0</v>
      </c>
      <c r="D756" s="409">
        <f>VLOOKUP(A756,'[1]2020年工作表 (填表用) (2)'!$D$7:$H$1732,5,0)</f>
        <v>0</v>
      </c>
      <c r="E756" s="409">
        <f>VLOOKUP(A756,'[1]2020年工作表 (填表用) (2)'!$D$9:$J$1631,7,0)</f>
        <v>0</v>
      </c>
      <c r="F756" s="409"/>
      <c r="G756" s="409"/>
      <c r="H756" s="409">
        <f>VLOOKUP(A756,'[1]2020年工作表 (填表用) (2)'!$D$7:$L$1683,9,0)</f>
        <v>0</v>
      </c>
      <c r="I756" s="417" t="str">
        <f t="shared" si="15"/>
        <v/>
      </c>
    </row>
    <row r="757" ht="15" spans="1:9">
      <c r="A757" s="401">
        <v>2101601</v>
      </c>
      <c r="B757" s="408" t="s">
        <v>682</v>
      </c>
      <c r="C757" s="409">
        <f>VLOOKUP(A757,'[1]2020年工作表 (填表用) (2)'!$D$7:$F$1731,3,0)</f>
        <v>0</v>
      </c>
      <c r="D757" s="409">
        <f>VLOOKUP(A757,'[1]2020年工作表 (填表用) (2)'!$D$7:$H$1732,5,0)</f>
        <v>0</v>
      </c>
      <c r="E757" s="409">
        <f>VLOOKUP(A757,'[1]2020年工作表 (填表用) (2)'!$D$9:$J$1631,7,0)</f>
        <v>0</v>
      </c>
      <c r="F757" s="409"/>
      <c r="G757" s="409"/>
      <c r="H757" s="409">
        <f>VLOOKUP(A757,'[1]2020年工作表 (填表用) (2)'!$D$7:$L$1683,9,0)</f>
        <v>0</v>
      </c>
      <c r="I757" s="417" t="str">
        <f t="shared" si="15"/>
        <v/>
      </c>
    </row>
    <row r="758" ht="15" spans="1:9">
      <c r="A758" s="401">
        <v>21099</v>
      </c>
      <c r="B758" s="402" t="s">
        <v>683</v>
      </c>
      <c r="C758" s="409">
        <f>VLOOKUP(A758,'[1]2020年工作表 (填表用) (2)'!$D$7:$F$1731,3,0)</f>
        <v>838</v>
      </c>
      <c r="D758" s="409">
        <f>VLOOKUP(A758,'[1]2020年工作表 (填表用) (2)'!$D$7:$H$1732,5,0)</f>
        <v>328</v>
      </c>
      <c r="E758" s="409">
        <f>VLOOKUP(A758,'[1]2020年工作表 (填表用) (2)'!$D$9:$J$1631,7,0)</f>
        <v>979</v>
      </c>
      <c r="F758" s="409"/>
      <c r="G758" s="409"/>
      <c r="H758" s="409">
        <f>VLOOKUP(A758,'[1]2020年工作表 (填表用) (2)'!$D$7:$L$1683,9,0)</f>
        <v>936</v>
      </c>
      <c r="I758" s="417" t="str">
        <f t="shared" si="15"/>
        <v/>
      </c>
    </row>
    <row r="759" ht="15" spans="1:11">
      <c r="A759" s="424">
        <v>2109999</v>
      </c>
      <c r="B759" s="408" t="s">
        <v>684</v>
      </c>
      <c r="C759" s="409">
        <f>VLOOKUP(A759,'[1]2020年工作表 (填表用) (2)'!$D$7:$F$1731,3,0)</f>
        <v>838</v>
      </c>
      <c r="D759" s="409">
        <f>VLOOKUP(A759,'[1]2020年工作表 (填表用) (2)'!$D$7:$H$1732,5,0)</f>
        <v>328</v>
      </c>
      <c r="E759" s="409">
        <f>VLOOKUP(A759,'[1]2020年工作表 (填表用) (2)'!$D$9:$J$1631,7,0)</f>
        <v>979</v>
      </c>
      <c r="F759" s="409"/>
      <c r="G759" s="409"/>
      <c r="H759" s="409">
        <f>VLOOKUP(A759,'[1]2020年工作表 (填表用) (2)'!$D$7:$L$1683,9,0)</f>
        <v>936</v>
      </c>
      <c r="I759" s="417" t="str">
        <f t="shared" si="15"/>
        <v/>
      </c>
      <c r="K759">
        <v>91</v>
      </c>
    </row>
    <row r="760" ht="15" spans="1:14">
      <c r="A760" s="425">
        <v>211</v>
      </c>
      <c r="B760" s="421" t="s">
        <v>685</v>
      </c>
      <c r="C760" s="409">
        <f>VLOOKUP(A760,'[1]2020年工作表 (填表用) (2)'!$D$7:$F$1731,3,0)</f>
        <v>49383</v>
      </c>
      <c r="D760" s="409">
        <f>VLOOKUP(A760,'[1]2020年工作表 (填表用) (2)'!$D$7:$H$1732,5,0)</f>
        <v>49551</v>
      </c>
      <c r="E760" s="409">
        <f>VLOOKUP(A760,'[1]2020年工作表 (填表用) (2)'!$D$9:$J$1631,7,0)</f>
        <v>49584</v>
      </c>
      <c r="F760" s="409"/>
      <c r="G760" s="409"/>
      <c r="H760" s="409">
        <f>VLOOKUP(A760,'[1]2020年工作表 (填表用) (2)'!$D$7:$L$1683,9,0)</f>
        <v>51103</v>
      </c>
      <c r="I760" s="417" t="str">
        <f t="shared" si="15"/>
        <v/>
      </c>
      <c r="L760">
        <v>4715</v>
      </c>
      <c r="N760" s="418">
        <f>H760+L760</f>
        <v>55818</v>
      </c>
    </row>
    <row r="761" ht="15" spans="1:9">
      <c r="A761" s="401">
        <v>21101</v>
      </c>
      <c r="B761" s="402" t="s">
        <v>686</v>
      </c>
      <c r="C761" s="409">
        <f>VLOOKUP(A761,'[1]2020年工作表 (填表用) (2)'!$D$7:$F$1731,3,0)</f>
        <v>1482</v>
      </c>
      <c r="D761" s="409">
        <f>VLOOKUP(A761,'[1]2020年工作表 (填表用) (2)'!$D$7:$H$1732,5,0)</f>
        <v>2726</v>
      </c>
      <c r="E761" s="409">
        <f>VLOOKUP(A761,'[1]2020年工作表 (填表用) (2)'!$D$9:$J$1631,7,0)</f>
        <v>1601</v>
      </c>
      <c r="F761" s="409"/>
      <c r="G761" s="409"/>
      <c r="H761" s="409">
        <f>VLOOKUP(A761,'[1]2020年工作表 (填表用) (2)'!$D$7:$L$1683,9,0)</f>
        <v>1328</v>
      </c>
      <c r="I761" s="417" t="str">
        <f t="shared" si="15"/>
        <v/>
      </c>
    </row>
    <row r="762" ht="15" spans="1:9">
      <c r="A762" s="401">
        <v>2110101</v>
      </c>
      <c r="B762" s="408" t="s">
        <v>135</v>
      </c>
      <c r="C762" s="409">
        <f>VLOOKUP(A762,'[1]2020年工作表 (填表用) (2)'!$D$7:$F$1731,3,0)</f>
        <v>772</v>
      </c>
      <c r="D762" s="409">
        <f>VLOOKUP(A762,'[1]2020年工作表 (填表用) (2)'!$D$7:$H$1732,5,0)</f>
        <v>888</v>
      </c>
      <c r="E762" s="409">
        <f>VLOOKUP(A762,'[1]2020年工作表 (填表用) (2)'!$D$9:$J$1631,7,0)</f>
        <v>953</v>
      </c>
      <c r="F762" s="409"/>
      <c r="G762" s="409"/>
      <c r="H762" s="409">
        <f>VLOOKUP(A762,'[1]2020年工作表 (填表用) (2)'!$D$7:$L$1683,9,0)</f>
        <v>931</v>
      </c>
      <c r="I762" s="417" t="str">
        <f t="shared" si="15"/>
        <v/>
      </c>
    </row>
    <row r="763" ht="15" spans="1:9">
      <c r="A763" s="401">
        <v>2110102</v>
      </c>
      <c r="B763" s="408" t="s">
        <v>136</v>
      </c>
      <c r="C763" s="409">
        <f>VLOOKUP(A763,'[1]2020年工作表 (填表用) (2)'!$D$7:$F$1731,3,0)</f>
        <v>255</v>
      </c>
      <c r="D763" s="409">
        <f>VLOOKUP(A763,'[1]2020年工作表 (填表用) (2)'!$D$7:$H$1732,5,0)</f>
        <v>475</v>
      </c>
      <c r="E763" s="409">
        <f>VLOOKUP(A763,'[1]2020年工作表 (填表用) (2)'!$D$9:$J$1631,7,0)</f>
        <v>284</v>
      </c>
      <c r="F763" s="409"/>
      <c r="G763" s="409"/>
      <c r="H763" s="409">
        <f>VLOOKUP(A763,'[1]2020年工作表 (填表用) (2)'!$D$7:$L$1683,9,0)</f>
        <v>185</v>
      </c>
      <c r="I763" s="417" t="str">
        <f t="shared" si="15"/>
        <v/>
      </c>
    </row>
    <row r="764" ht="15" spans="1:10">
      <c r="A764" s="401">
        <v>2110103</v>
      </c>
      <c r="B764" s="408" t="s">
        <v>137</v>
      </c>
      <c r="C764" s="409">
        <f>VLOOKUP(A764,'[1]2020年工作表 (填表用) (2)'!$D$7:$F$1731,3,0)</f>
        <v>0</v>
      </c>
      <c r="D764" s="409">
        <f>VLOOKUP(A764,'[1]2020年工作表 (填表用) (2)'!$D$7:$H$1732,5,0)</f>
        <v>0</v>
      </c>
      <c r="E764" s="409">
        <f>VLOOKUP(A764,'[1]2020年工作表 (填表用) (2)'!$D$9:$J$1631,7,0)</f>
        <v>0</v>
      </c>
      <c r="F764" s="409"/>
      <c r="G764" s="409"/>
      <c r="H764" s="409">
        <f>VLOOKUP(A764,'[1]2020年工作表 (填表用) (2)'!$D$7:$L$1683,9,0)</f>
        <v>0</v>
      </c>
      <c r="I764" s="417" t="str">
        <f t="shared" si="15"/>
        <v/>
      </c>
      <c r="J764" t="s">
        <v>138</v>
      </c>
    </row>
    <row r="765" ht="15" spans="1:9">
      <c r="A765" s="401">
        <v>2110104</v>
      </c>
      <c r="B765" s="408" t="s">
        <v>687</v>
      </c>
      <c r="C765" s="409">
        <f>VLOOKUP(A765,'[1]2020年工作表 (填表用) (2)'!$D$7:$F$1731,3,0)</f>
        <v>16</v>
      </c>
      <c r="D765" s="409">
        <f>VLOOKUP(A765,'[1]2020年工作表 (填表用) (2)'!$D$7:$H$1732,5,0)</f>
        <v>0</v>
      </c>
      <c r="E765" s="409">
        <f>VLOOKUP(A765,'[1]2020年工作表 (填表用) (2)'!$D$9:$J$1631,7,0)</f>
        <v>0</v>
      </c>
      <c r="F765" s="409"/>
      <c r="G765" s="409"/>
      <c r="H765" s="409">
        <f>VLOOKUP(A765,'[1]2020年工作表 (填表用) (2)'!$D$7:$L$1683,9,0)</f>
        <v>0</v>
      </c>
      <c r="I765" s="417" t="str">
        <f t="shared" si="15"/>
        <v/>
      </c>
    </row>
    <row r="766" ht="15" spans="1:9">
      <c r="A766" s="401">
        <v>2110105</v>
      </c>
      <c r="B766" s="408" t="s">
        <v>688</v>
      </c>
      <c r="C766" s="409">
        <f>VLOOKUP(A766,'[1]2020年工作表 (填表用) (2)'!$D$7:$F$1731,3,0)</f>
        <v>0</v>
      </c>
      <c r="D766" s="409">
        <f>VLOOKUP(A766,'[1]2020年工作表 (填表用) (2)'!$D$7:$H$1732,5,0)</f>
        <v>37</v>
      </c>
      <c r="E766" s="409">
        <f>VLOOKUP(A766,'[1]2020年工作表 (填表用) (2)'!$D$9:$J$1631,7,0)</f>
        <v>37</v>
      </c>
      <c r="F766" s="409"/>
      <c r="G766" s="409"/>
      <c r="H766" s="409">
        <f>VLOOKUP(A766,'[1]2020年工作表 (填表用) (2)'!$D$7:$L$1683,9,0)</f>
        <v>18</v>
      </c>
      <c r="I766" s="417" t="str">
        <f t="shared" si="15"/>
        <v/>
      </c>
    </row>
    <row r="767" ht="15" spans="1:10">
      <c r="A767" s="401">
        <v>2110106</v>
      </c>
      <c r="B767" s="408" t="s">
        <v>689</v>
      </c>
      <c r="C767" s="409">
        <f>VLOOKUP(A767,'[1]2020年工作表 (填表用) (2)'!$D$7:$F$1731,3,0)</f>
        <v>0</v>
      </c>
      <c r="D767" s="409">
        <f>VLOOKUP(A767,'[1]2020年工作表 (填表用) (2)'!$D$7:$H$1732,5,0)</f>
        <v>0</v>
      </c>
      <c r="E767" s="409">
        <f>VLOOKUP(A767,'[1]2020年工作表 (填表用) (2)'!$D$9:$J$1631,7,0)</f>
        <v>0</v>
      </c>
      <c r="F767" s="409"/>
      <c r="G767" s="409"/>
      <c r="H767" s="409">
        <f>VLOOKUP(A767,'[1]2020年工作表 (填表用) (2)'!$D$7:$L$1683,9,0)</f>
        <v>0</v>
      </c>
      <c r="I767" s="417" t="str">
        <f t="shared" si="15"/>
        <v/>
      </c>
      <c r="J767" t="s">
        <v>138</v>
      </c>
    </row>
    <row r="768" ht="15" spans="1:10">
      <c r="A768" s="401">
        <v>2110107</v>
      </c>
      <c r="B768" s="408" t="s">
        <v>690</v>
      </c>
      <c r="C768" s="409">
        <f>VLOOKUP(A768,'[1]2020年工作表 (填表用) (2)'!$D$7:$F$1731,3,0)</f>
        <v>0</v>
      </c>
      <c r="D768" s="409">
        <f>VLOOKUP(A768,'[1]2020年工作表 (填表用) (2)'!$D$7:$H$1732,5,0)</f>
        <v>0</v>
      </c>
      <c r="E768" s="409">
        <f>VLOOKUP(A768,'[1]2020年工作表 (填表用) (2)'!$D$9:$J$1631,7,0)</f>
        <v>0</v>
      </c>
      <c r="F768" s="409"/>
      <c r="G768" s="409"/>
      <c r="H768" s="409">
        <f>VLOOKUP(A768,'[1]2020年工作表 (填表用) (2)'!$D$7:$L$1683,9,0)</f>
        <v>0</v>
      </c>
      <c r="I768" s="417" t="str">
        <f t="shared" si="15"/>
        <v/>
      </c>
      <c r="J768" t="s">
        <v>138</v>
      </c>
    </row>
    <row r="769" ht="15" spans="1:10">
      <c r="A769" s="401">
        <v>2110108</v>
      </c>
      <c r="B769" s="408" t="s">
        <v>691</v>
      </c>
      <c r="C769" s="409">
        <f>VLOOKUP(A769,'[1]2020年工作表 (填表用) (2)'!$D$7:$F$1731,3,0)</f>
        <v>0</v>
      </c>
      <c r="D769" s="409">
        <f>VLOOKUP(A769,'[1]2020年工作表 (填表用) (2)'!$D$7:$H$1732,5,0)</f>
        <v>0</v>
      </c>
      <c r="E769" s="409">
        <f>VLOOKUP(A769,'[1]2020年工作表 (填表用) (2)'!$D$9:$J$1631,7,0)</f>
        <v>0</v>
      </c>
      <c r="F769" s="409"/>
      <c r="G769" s="409"/>
      <c r="H769" s="409">
        <f>VLOOKUP(A769,'[1]2020年工作表 (填表用) (2)'!$D$7:$L$1683,9,0)</f>
        <v>0</v>
      </c>
      <c r="I769" s="417" t="str">
        <f t="shared" si="15"/>
        <v/>
      </c>
      <c r="J769" t="s">
        <v>138</v>
      </c>
    </row>
    <row r="770" ht="15" spans="1:9">
      <c r="A770" s="401">
        <v>2110199</v>
      </c>
      <c r="B770" s="408" t="s">
        <v>692</v>
      </c>
      <c r="C770" s="409">
        <f>VLOOKUP(A770,'[1]2020年工作表 (填表用) (2)'!$D$7:$F$1731,3,0)</f>
        <v>439</v>
      </c>
      <c r="D770" s="409">
        <f>VLOOKUP(A770,'[1]2020年工作表 (填表用) (2)'!$D$7:$H$1732,5,0)</f>
        <v>1326</v>
      </c>
      <c r="E770" s="409">
        <f>VLOOKUP(A770,'[1]2020年工作表 (填表用) (2)'!$D$9:$J$1631,7,0)</f>
        <v>326</v>
      </c>
      <c r="F770" s="409"/>
      <c r="G770" s="409"/>
      <c r="H770" s="409">
        <f>VLOOKUP(A770,'[1]2020年工作表 (填表用) (2)'!$D$7:$L$1683,9,0)</f>
        <v>194</v>
      </c>
      <c r="I770" s="417" t="str">
        <f t="shared" si="15"/>
        <v/>
      </c>
    </row>
    <row r="771" ht="15" spans="1:9">
      <c r="A771" s="401">
        <v>21102</v>
      </c>
      <c r="B771" s="402" t="s">
        <v>693</v>
      </c>
      <c r="C771" s="409">
        <f>VLOOKUP(A771,'[1]2020年工作表 (填表用) (2)'!$D$7:$F$1731,3,0)</f>
        <v>1379</v>
      </c>
      <c r="D771" s="409">
        <f>VLOOKUP(A771,'[1]2020年工作表 (填表用) (2)'!$D$7:$H$1732,5,0)</f>
        <v>1896</v>
      </c>
      <c r="E771" s="409">
        <f>VLOOKUP(A771,'[1]2020年工作表 (填表用) (2)'!$D$9:$J$1631,7,0)</f>
        <v>8787</v>
      </c>
      <c r="F771" s="409"/>
      <c r="G771" s="409"/>
      <c r="H771" s="409">
        <f>VLOOKUP(A771,'[1]2020年工作表 (填表用) (2)'!$D$7:$L$1683,9,0)</f>
        <v>1158</v>
      </c>
      <c r="I771" s="417" t="str">
        <f t="shared" si="15"/>
        <v/>
      </c>
    </row>
    <row r="772" ht="15" spans="1:9">
      <c r="A772" s="401">
        <v>2110203</v>
      </c>
      <c r="B772" s="408" t="s">
        <v>694</v>
      </c>
      <c r="C772" s="409">
        <f>VLOOKUP(A772,'[1]2020年工作表 (填表用) (2)'!$D$7:$F$1731,3,0)</f>
        <v>91</v>
      </c>
      <c r="D772" s="409">
        <f>VLOOKUP(A772,'[1]2020年工作表 (填表用) (2)'!$D$7:$H$1732,5,0)</f>
        <v>50</v>
      </c>
      <c r="E772" s="409">
        <f>VLOOKUP(A772,'[1]2020年工作表 (填表用) (2)'!$D$9:$J$1631,7,0)</f>
        <v>50</v>
      </c>
      <c r="F772" s="409"/>
      <c r="G772" s="409"/>
      <c r="H772" s="409">
        <f>VLOOKUP(A772,'[1]2020年工作表 (填表用) (2)'!$D$7:$L$1683,9,0)</f>
        <v>30</v>
      </c>
      <c r="I772" s="417" t="str">
        <f t="shared" si="15"/>
        <v/>
      </c>
    </row>
    <row r="773" ht="15" spans="1:10">
      <c r="A773" s="401">
        <v>2110204</v>
      </c>
      <c r="B773" s="408" t="s">
        <v>695</v>
      </c>
      <c r="C773" s="409">
        <f>VLOOKUP(A773,'[1]2020年工作表 (填表用) (2)'!$D$7:$F$1731,3,0)</f>
        <v>0</v>
      </c>
      <c r="D773" s="409">
        <f>VLOOKUP(A773,'[1]2020年工作表 (填表用) (2)'!$D$7:$H$1732,5,0)</f>
        <v>0</v>
      </c>
      <c r="E773" s="409">
        <f>VLOOKUP(A773,'[1]2020年工作表 (填表用) (2)'!$D$9:$J$1631,7,0)</f>
        <v>0</v>
      </c>
      <c r="F773" s="409"/>
      <c r="G773" s="409"/>
      <c r="H773" s="409">
        <f>VLOOKUP(A773,'[1]2020年工作表 (填表用) (2)'!$D$7:$L$1683,9,0)</f>
        <v>0</v>
      </c>
      <c r="I773" s="417" t="str">
        <f t="shared" si="15"/>
        <v/>
      </c>
      <c r="J773" t="s">
        <v>138</v>
      </c>
    </row>
    <row r="774" ht="15" spans="1:9">
      <c r="A774" s="401">
        <v>2110299</v>
      </c>
      <c r="B774" s="408" t="s">
        <v>696</v>
      </c>
      <c r="C774" s="409">
        <f>VLOOKUP(A774,'[1]2020年工作表 (填表用) (2)'!$D$7:$F$1731,3,0)</f>
        <v>1288</v>
      </c>
      <c r="D774" s="409">
        <f>VLOOKUP(A774,'[1]2020年工作表 (填表用) (2)'!$D$7:$H$1732,5,0)</f>
        <v>1846</v>
      </c>
      <c r="E774" s="409">
        <f>VLOOKUP(A774,'[1]2020年工作表 (填表用) (2)'!$D$9:$J$1631,7,0)</f>
        <v>8737</v>
      </c>
      <c r="F774" s="409"/>
      <c r="G774" s="409"/>
      <c r="H774" s="409">
        <f>VLOOKUP(A774,'[1]2020年工作表 (填表用) (2)'!$D$7:$L$1683,9,0)</f>
        <v>1128</v>
      </c>
      <c r="I774" s="417" t="str">
        <f t="shared" si="15"/>
        <v/>
      </c>
    </row>
    <row r="775" ht="15" spans="1:12">
      <c r="A775" s="401">
        <v>21103</v>
      </c>
      <c r="B775" s="402" t="s">
        <v>697</v>
      </c>
      <c r="C775" s="409">
        <f>VLOOKUP(A775,'[1]2020年工作表 (填表用) (2)'!$D$7:$F$1731,3,0)</f>
        <v>42082</v>
      </c>
      <c r="D775" s="409">
        <f>VLOOKUP(A775,'[1]2020年工作表 (填表用) (2)'!$D$7:$H$1732,5,0)</f>
        <v>32809</v>
      </c>
      <c r="E775" s="409">
        <f>VLOOKUP(A775,'[1]2020年工作表 (填表用) (2)'!$D$9:$J$1631,7,0)</f>
        <v>29939</v>
      </c>
      <c r="F775" s="409"/>
      <c r="G775" s="409"/>
      <c r="H775" s="409">
        <f>VLOOKUP(A775,'[1]2020年工作表 (填表用) (2)'!$D$7:$L$1683,9,0)</f>
        <v>30069</v>
      </c>
      <c r="I775" s="417" t="str">
        <f t="shared" si="15"/>
        <v/>
      </c>
      <c r="L775">
        <v>4646</v>
      </c>
    </row>
    <row r="776" ht="15" spans="1:12">
      <c r="A776" s="401">
        <v>2110301</v>
      </c>
      <c r="B776" s="408" t="s">
        <v>698</v>
      </c>
      <c r="C776" s="409">
        <f>VLOOKUP(A776,'[1]2020年工作表 (填表用) (2)'!$D$7:$F$1731,3,0)</f>
        <v>1451</v>
      </c>
      <c r="D776" s="409">
        <f>VLOOKUP(A776,'[1]2020年工作表 (填表用) (2)'!$D$7:$H$1732,5,0)</f>
        <v>2461</v>
      </c>
      <c r="E776" s="409">
        <f>VLOOKUP(A776,'[1]2020年工作表 (填表用) (2)'!$D$9:$J$1631,7,0)</f>
        <v>3310</v>
      </c>
      <c r="F776" s="409"/>
      <c r="G776" s="409"/>
      <c r="H776" s="409">
        <f>VLOOKUP(A776,'[1]2020年工作表 (填表用) (2)'!$D$7:$L$1683,9,0)</f>
        <v>1354</v>
      </c>
      <c r="I776" s="417" t="str">
        <f t="shared" si="15"/>
        <v/>
      </c>
      <c r="K776">
        <v>668</v>
      </c>
      <c r="L776">
        <v>929</v>
      </c>
    </row>
    <row r="777" ht="15" spans="1:12">
      <c r="A777" s="401">
        <v>2110302</v>
      </c>
      <c r="B777" s="408" t="s">
        <v>699</v>
      </c>
      <c r="C777" s="409">
        <f>VLOOKUP(A777,'[1]2020年工作表 (填表用) (2)'!$D$7:$F$1731,3,0)</f>
        <v>22208</v>
      </c>
      <c r="D777" s="409">
        <f>VLOOKUP(A777,'[1]2020年工作表 (填表用) (2)'!$D$7:$H$1732,5,0)</f>
        <v>26351</v>
      </c>
      <c r="E777" s="409">
        <f>VLOOKUP(A777,'[1]2020年工作表 (填表用) (2)'!$D$9:$J$1631,7,0)</f>
        <v>20345</v>
      </c>
      <c r="F777" s="409"/>
      <c r="G777" s="409"/>
      <c r="H777" s="409">
        <f>VLOOKUP(A777,'[1]2020年工作表 (填表用) (2)'!$D$7:$L$1683,9,0)</f>
        <v>19246</v>
      </c>
      <c r="I777" s="417" t="str">
        <f t="shared" si="15"/>
        <v/>
      </c>
      <c r="K777">
        <v>32</v>
      </c>
      <c r="L777">
        <v>2588</v>
      </c>
    </row>
    <row r="778" ht="15" spans="1:9">
      <c r="A778" s="401">
        <v>2110303</v>
      </c>
      <c r="B778" s="408" t="s">
        <v>700</v>
      </c>
      <c r="C778" s="409">
        <f>VLOOKUP(A778,'[1]2020年工作表 (填表用) (2)'!$D$7:$F$1731,3,0)</f>
        <v>0</v>
      </c>
      <c r="D778" s="409">
        <f>VLOOKUP(A778,'[1]2020年工作表 (填表用) (2)'!$D$7:$H$1732,5,0)</f>
        <v>0</v>
      </c>
      <c r="E778" s="409">
        <f>VLOOKUP(A778,'[1]2020年工作表 (填表用) (2)'!$D$9:$J$1631,7,0)</f>
        <v>0</v>
      </c>
      <c r="F778" s="409"/>
      <c r="G778" s="409"/>
      <c r="H778" s="409">
        <f>VLOOKUP(A778,'[1]2020年工作表 (填表用) (2)'!$D$7:$L$1683,9,0)</f>
        <v>0</v>
      </c>
      <c r="I778" s="417" t="str">
        <f t="shared" si="15"/>
        <v/>
      </c>
    </row>
    <row r="779" ht="15" customHeight="1" spans="1:12">
      <c r="A779" s="401">
        <v>2110304</v>
      </c>
      <c r="B779" s="408" t="s">
        <v>701</v>
      </c>
      <c r="C779" s="409">
        <f>VLOOKUP(A779,'[1]2020年工作表 (填表用) (2)'!$D$7:$F$1731,3,0)</f>
        <v>1255</v>
      </c>
      <c r="D779" s="409">
        <f>VLOOKUP(A779,'[1]2020年工作表 (填表用) (2)'!$D$7:$H$1732,5,0)</f>
        <v>3144</v>
      </c>
      <c r="E779" s="409">
        <f>VLOOKUP(A779,'[1]2020年工作表 (填表用) (2)'!$D$9:$J$1631,7,0)</f>
        <v>4466</v>
      </c>
      <c r="F779" s="409"/>
      <c r="G779" s="409"/>
      <c r="H779" s="409">
        <f>VLOOKUP(A779,'[1]2020年工作表 (填表用) (2)'!$D$7:$L$1683,9,0)</f>
        <v>1773</v>
      </c>
      <c r="I779" s="417" t="str">
        <f t="shared" si="15"/>
        <v/>
      </c>
      <c r="K779">
        <v>839</v>
      </c>
      <c r="L779">
        <v>162</v>
      </c>
    </row>
    <row r="780" ht="15" spans="1:10">
      <c r="A780" s="401">
        <v>2110305</v>
      </c>
      <c r="B780" s="408" t="s">
        <v>702</v>
      </c>
      <c r="C780" s="409">
        <f>VLOOKUP(A780,'[1]2020年工作表 (填表用) (2)'!$D$7:$F$1731,3,0)</f>
        <v>0</v>
      </c>
      <c r="D780" s="409">
        <f>VLOOKUP(A780,'[1]2020年工作表 (填表用) (2)'!$D$7:$H$1732,5,0)</f>
        <v>0</v>
      </c>
      <c r="E780" s="409">
        <f>VLOOKUP(A780,'[1]2020年工作表 (填表用) (2)'!$D$9:$J$1631,7,0)</f>
        <v>0</v>
      </c>
      <c r="F780" s="409"/>
      <c r="G780" s="409"/>
      <c r="H780" s="409">
        <f>VLOOKUP(A780,'[1]2020年工作表 (填表用) (2)'!$D$7:$L$1683,9,0)</f>
        <v>0</v>
      </c>
      <c r="I780" s="417" t="str">
        <f t="shared" si="15"/>
        <v/>
      </c>
      <c r="J780" t="s">
        <v>138</v>
      </c>
    </row>
    <row r="781" ht="15" spans="1:9">
      <c r="A781" s="401">
        <v>2110306</v>
      </c>
      <c r="B781" s="408" t="s">
        <v>703</v>
      </c>
      <c r="C781" s="409">
        <f>VLOOKUP(A781,'[1]2020年工作表 (填表用) (2)'!$D$7:$F$1731,3,0)</f>
        <v>9</v>
      </c>
      <c r="D781" s="409">
        <f>VLOOKUP(A781,'[1]2020年工作表 (填表用) (2)'!$D$7:$H$1732,5,0)</f>
        <v>524</v>
      </c>
      <c r="E781" s="409">
        <f>VLOOKUP(A781,'[1]2020年工作表 (填表用) (2)'!$D$9:$J$1631,7,0)</f>
        <v>74</v>
      </c>
      <c r="F781" s="409"/>
      <c r="G781" s="409"/>
      <c r="H781" s="409">
        <f>VLOOKUP(A781,'[1]2020年工作表 (填表用) (2)'!$D$7:$L$1683,9,0)</f>
        <v>23</v>
      </c>
      <c r="I781" s="417" t="str">
        <f t="shared" si="15"/>
        <v/>
      </c>
    </row>
    <row r="782" ht="15" spans="1:11">
      <c r="A782" s="428">
        <v>2110307</v>
      </c>
      <c r="B782" s="429" t="s">
        <v>704</v>
      </c>
      <c r="C782" s="409"/>
      <c r="D782" s="409"/>
      <c r="E782" s="409">
        <v>180</v>
      </c>
      <c r="F782" s="409"/>
      <c r="G782" s="409"/>
      <c r="H782" s="409"/>
      <c r="I782" s="417"/>
      <c r="K782">
        <v>180</v>
      </c>
    </row>
    <row r="783" ht="15" spans="1:12">
      <c r="A783" s="401">
        <v>2110399</v>
      </c>
      <c r="B783" s="408" t="s">
        <v>705</v>
      </c>
      <c r="C783" s="409">
        <f>VLOOKUP(A783,'[1]2020年工作表 (填表用) (2)'!$D$7:$F$1731,3,0)</f>
        <v>17159</v>
      </c>
      <c r="D783" s="409">
        <f>VLOOKUP(A783,'[1]2020年工作表 (填表用) (2)'!$D$7:$H$1732,5,0)</f>
        <v>329</v>
      </c>
      <c r="E783" s="409">
        <f>VLOOKUP(A783,'[1]2020年工作表 (填表用) (2)'!$D$9:$J$1631,7,0)</f>
        <v>1564</v>
      </c>
      <c r="F783" s="409"/>
      <c r="G783" s="409"/>
      <c r="H783" s="409">
        <f>VLOOKUP(A783,'[1]2020年工作表 (填表用) (2)'!$D$7:$L$1683,9,0)</f>
        <v>7673</v>
      </c>
      <c r="I783" s="417" t="str">
        <f t="shared" ref="I783:I846" si="16">IF(ISERROR(H783/G783),"",H783/G783*100)</f>
        <v/>
      </c>
      <c r="K783">
        <f>380+200</f>
        <v>580</v>
      </c>
      <c r="L783">
        <v>967</v>
      </c>
    </row>
    <row r="784" ht="15" spans="1:9">
      <c r="A784" s="401">
        <v>21104</v>
      </c>
      <c r="B784" s="402" t="s">
        <v>706</v>
      </c>
      <c r="C784" s="409">
        <f>VLOOKUP(A784,'[1]2020年工作表 (填表用) (2)'!$D$7:$F$1731,3,0)</f>
        <v>2457</v>
      </c>
      <c r="D784" s="409">
        <f>VLOOKUP(A784,'[1]2020年工作表 (填表用) (2)'!$D$7:$H$1732,5,0)</f>
        <v>3351</v>
      </c>
      <c r="E784" s="409">
        <f>VLOOKUP(A784,'[1]2020年工作表 (填表用) (2)'!$D$9:$J$1631,7,0)</f>
        <v>286</v>
      </c>
      <c r="F784" s="409"/>
      <c r="G784" s="409"/>
      <c r="H784" s="409">
        <f>VLOOKUP(A784,'[1]2020年工作表 (填表用) (2)'!$D$7:$L$1683,9,0)</f>
        <v>1158</v>
      </c>
      <c r="I784" s="417" t="str">
        <f t="shared" si="16"/>
        <v/>
      </c>
    </row>
    <row r="785" ht="15" spans="1:9">
      <c r="A785" s="401">
        <v>2110401</v>
      </c>
      <c r="B785" s="408" t="s">
        <v>707</v>
      </c>
      <c r="C785" s="409">
        <f>VLOOKUP(A785,'[1]2020年工作表 (填表用) (2)'!$D$7:$F$1731,3,0)</f>
        <v>10</v>
      </c>
      <c r="D785" s="409">
        <f>VLOOKUP(A785,'[1]2020年工作表 (填表用) (2)'!$D$7:$H$1732,5,0)</f>
        <v>182</v>
      </c>
      <c r="E785" s="409">
        <f>VLOOKUP(A785,'[1]2020年工作表 (填表用) (2)'!$D$9:$J$1631,7,0)</f>
        <v>182</v>
      </c>
      <c r="F785" s="409"/>
      <c r="G785" s="409"/>
      <c r="H785" s="409">
        <f>VLOOKUP(A785,'[1]2020年工作表 (填表用) (2)'!$D$7:$L$1683,9,0)</f>
        <v>1056</v>
      </c>
      <c r="I785" s="417" t="str">
        <f t="shared" si="16"/>
        <v/>
      </c>
    </row>
    <row r="786" ht="15" spans="1:9">
      <c r="A786" s="401">
        <v>2110402</v>
      </c>
      <c r="B786" s="408" t="s">
        <v>708</v>
      </c>
      <c r="C786" s="409">
        <f>VLOOKUP(A786,'[1]2020年工作表 (填表用) (2)'!$D$7:$F$1731,3,0)</f>
        <v>2331</v>
      </c>
      <c r="D786" s="409">
        <f>VLOOKUP(A786,'[1]2020年工作表 (填表用) (2)'!$D$7:$H$1732,5,0)</f>
        <v>3169</v>
      </c>
      <c r="E786" s="409">
        <f>VLOOKUP(A786,'[1]2020年工作表 (填表用) (2)'!$D$9:$J$1631,7,0)</f>
        <v>103</v>
      </c>
      <c r="F786" s="409"/>
      <c r="G786" s="409"/>
      <c r="H786" s="409">
        <f>VLOOKUP(A786,'[1]2020年工作表 (填表用) (2)'!$D$7:$L$1683,9,0)</f>
        <v>102</v>
      </c>
      <c r="I786" s="417" t="str">
        <f t="shared" si="16"/>
        <v/>
      </c>
    </row>
    <row r="787" ht="15" spans="1:10">
      <c r="A787" s="401">
        <v>2110404</v>
      </c>
      <c r="B787" s="408" t="s">
        <v>709</v>
      </c>
      <c r="C787" s="409">
        <f>VLOOKUP(A787,'[1]2020年工作表 (填表用) (2)'!$D$7:$F$1731,3,0)</f>
        <v>0</v>
      </c>
      <c r="D787" s="409">
        <f>VLOOKUP(A787,'[1]2020年工作表 (填表用) (2)'!$D$7:$H$1732,5,0)</f>
        <v>0</v>
      </c>
      <c r="E787" s="409">
        <f>VLOOKUP(A787,'[1]2020年工作表 (填表用) (2)'!$D$9:$J$1631,7,0)</f>
        <v>0</v>
      </c>
      <c r="F787" s="409"/>
      <c r="G787" s="409"/>
      <c r="H787" s="409">
        <f>VLOOKUP(A787,'[1]2020年工作表 (填表用) (2)'!$D$7:$L$1683,9,0)</f>
        <v>0</v>
      </c>
      <c r="I787" s="417" t="str">
        <f t="shared" si="16"/>
        <v/>
      </c>
      <c r="J787" t="s">
        <v>138</v>
      </c>
    </row>
    <row r="788" ht="15" spans="1:9">
      <c r="A788" s="401">
        <v>2110499</v>
      </c>
      <c r="B788" s="408" t="s">
        <v>710</v>
      </c>
      <c r="C788" s="409">
        <f>VLOOKUP(A788,'[1]2020年工作表 (填表用) (2)'!$D$7:$F$1731,3,0)</f>
        <v>116</v>
      </c>
      <c r="D788" s="409">
        <f>VLOOKUP(A788,'[1]2020年工作表 (填表用) (2)'!$D$7:$H$1732,5,0)</f>
        <v>0</v>
      </c>
      <c r="E788" s="409">
        <f>VLOOKUP(A788,'[1]2020年工作表 (填表用) (2)'!$D$9:$J$1631,7,0)</f>
        <v>0</v>
      </c>
      <c r="F788" s="409"/>
      <c r="G788" s="409"/>
      <c r="H788" s="409">
        <f>VLOOKUP(A788,'[1]2020年工作表 (填表用) (2)'!$D$7:$L$1683,9,0)</f>
        <v>0</v>
      </c>
      <c r="I788" s="417" t="str">
        <f t="shared" si="16"/>
        <v/>
      </c>
    </row>
    <row r="789" ht="15" spans="1:9">
      <c r="A789" s="401">
        <v>21105</v>
      </c>
      <c r="B789" s="402" t="s">
        <v>711</v>
      </c>
      <c r="C789" s="409">
        <f>VLOOKUP(A789,'[1]2020年工作表 (填表用) (2)'!$D$7:$F$1731,3,0)</f>
        <v>21</v>
      </c>
      <c r="D789" s="409">
        <f>VLOOKUP(A789,'[1]2020年工作表 (填表用) (2)'!$D$7:$H$1732,5,0)</f>
        <v>0</v>
      </c>
      <c r="E789" s="409">
        <f>VLOOKUP(A789,'[1]2020年工作表 (填表用) (2)'!$D$9:$J$1631,7,0)</f>
        <v>57</v>
      </c>
      <c r="F789" s="409"/>
      <c r="G789" s="409"/>
      <c r="H789" s="409">
        <f>VLOOKUP(A789,'[1]2020年工作表 (填表用) (2)'!$D$7:$L$1683,9,0)</f>
        <v>57</v>
      </c>
      <c r="I789" s="417" t="str">
        <f t="shared" si="16"/>
        <v/>
      </c>
    </row>
    <row r="790" ht="15" spans="1:10">
      <c r="A790" s="401">
        <v>2110501</v>
      </c>
      <c r="B790" s="408" t="s">
        <v>712</v>
      </c>
      <c r="C790" s="409">
        <f>VLOOKUP(A790,'[1]2020年工作表 (填表用) (2)'!$D$7:$F$1731,3,0)</f>
        <v>0</v>
      </c>
      <c r="D790" s="409">
        <f>VLOOKUP(A790,'[1]2020年工作表 (填表用) (2)'!$D$7:$H$1732,5,0)</f>
        <v>0</v>
      </c>
      <c r="E790" s="409">
        <f>VLOOKUP(A790,'[1]2020年工作表 (填表用) (2)'!$D$9:$J$1631,7,0)</f>
        <v>0</v>
      </c>
      <c r="F790" s="409"/>
      <c r="G790" s="409"/>
      <c r="H790" s="409">
        <f>VLOOKUP(A790,'[1]2020年工作表 (填表用) (2)'!$D$7:$L$1683,9,0)</f>
        <v>0</v>
      </c>
      <c r="I790" s="417" t="str">
        <f t="shared" si="16"/>
        <v/>
      </c>
      <c r="J790" t="s">
        <v>138</v>
      </c>
    </row>
    <row r="791" ht="15" spans="1:9">
      <c r="A791" s="401">
        <v>2110502</v>
      </c>
      <c r="B791" s="408" t="s">
        <v>713</v>
      </c>
      <c r="C791" s="409">
        <f>VLOOKUP(A791,'[1]2020年工作表 (填表用) (2)'!$D$7:$F$1731,3,0)</f>
        <v>18</v>
      </c>
      <c r="D791" s="409">
        <f>VLOOKUP(A791,'[1]2020年工作表 (填表用) (2)'!$D$7:$H$1732,5,0)</f>
        <v>0</v>
      </c>
      <c r="E791" s="409">
        <f>VLOOKUP(A791,'[1]2020年工作表 (填表用) (2)'!$D$9:$J$1631,7,0)</f>
        <v>57</v>
      </c>
      <c r="F791" s="409"/>
      <c r="G791" s="409"/>
      <c r="H791" s="409">
        <f>VLOOKUP(A791,'[1]2020年工作表 (填表用) (2)'!$D$7:$L$1683,9,0)</f>
        <v>57</v>
      </c>
      <c r="I791" s="417" t="str">
        <f t="shared" si="16"/>
        <v/>
      </c>
    </row>
    <row r="792" ht="15" spans="1:9">
      <c r="A792" s="401">
        <v>2110503</v>
      </c>
      <c r="B792" s="408" t="s">
        <v>714</v>
      </c>
      <c r="C792" s="409">
        <f>VLOOKUP(A792,'[1]2020年工作表 (填表用) (2)'!$D$7:$F$1731,3,0)</f>
        <v>3</v>
      </c>
      <c r="D792" s="409">
        <f>VLOOKUP(A792,'[1]2020年工作表 (填表用) (2)'!$D$7:$H$1732,5,0)</f>
        <v>0</v>
      </c>
      <c r="E792" s="409">
        <f>VLOOKUP(A792,'[1]2020年工作表 (填表用) (2)'!$D$9:$J$1631,7,0)</f>
        <v>0</v>
      </c>
      <c r="F792" s="409"/>
      <c r="G792" s="409"/>
      <c r="H792" s="409">
        <f>VLOOKUP(A792,'[1]2020年工作表 (填表用) (2)'!$D$7:$L$1683,9,0)</f>
        <v>0</v>
      </c>
      <c r="I792" s="417" t="str">
        <f t="shared" si="16"/>
        <v/>
      </c>
    </row>
    <row r="793" ht="15" spans="1:10">
      <c r="A793" s="401">
        <v>2110506</v>
      </c>
      <c r="B793" s="408" t="s">
        <v>715</v>
      </c>
      <c r="C793" s="409">
        <f>VLOOKUP(A793,'[1]2020年工作表 (填表用) (2)'!$D$7:$F$1731,3,0)</f>
        <v>0</v>
      </c>
      <c r="D793" s="409">
        <f>VLOOKUP(A793,'[1]2020年工作表 (填表用) (2)'!$D$7:$H$1732,5,0)</f>
        <v>0</v>
      </c>
      <c r="E793" s="409">
        <f>VLOOKUP(A793,'[1]2020年工作表 (填表用) (2)'!$D$9:$J$1631,7,0)</f>
        <v>0</v>
      </c>
      <c r="F793" s="409"/>
      <c r="G793" s="409"/>
      <c r="H793" s="409">
        <f>VLOOKUP(A793,'[1]2020年工作表 (填表用) (2)'!$D$7:$L$1683,9,0)</f>
        <v>0</v>
      </c>
      <c r="I793" s="417" t="str">
        <f t="shared" si="16"/>
        <v/>
      </c>
      <c r="J793" t="s">
        <v>138</v>
      </c>
    </row>
    <row r="794" ht="15" spans="1:10">
      <c r="A794" s="401">
        <v>2110507</v>
      </c>
      <c r="B794" s="408" t="s">
        <v>716</v>
      </c>
      <c r="C794" s="409">
        <f>VLOOKUP(A794,'[1]2020年工作表 (填表用) (2)'!$D$7:$F$1731,3,0)</f>
        <v>0</v>
      </c>
      <c r="D794" s="409">
        <f>VLOOKUP(A794,'[1]2020年工作表 (填表用) (2)'!$D$7:$H$1732,5,0)</f>
        <v>0</v>
      </c>
      <c r="E794" s="409">
        <f>VLOOKUP(A794,'[1]2020年工作表 (填表用) (2)'!$D$9:$J$1631,7,0)</f>
        <v>0</v>
      </c>
      <c r="F794" s="409"/>
      <c r="G794" s="409"/>
      <c r="H794" s="409">
        <f>VLOOKUP(A794,'[1]2020年工作表 (填表用) (2)'!$D$7:$L$1683,9,0)</f>
        <v>0</v>
      </c>
      <c r="I794" s="417" t="str">
        <f t="shared" si="16"/>
        <v/>
      </c>
      <c r="J794" t="s">
        <v>138</v>
      </c>
    </row>
    <row r="795" ht="15" spans="1:10">
      <c r="A795" s="401">
        <v>2110599</v>
      </c>
      <c r="B795" s="408" t="s">
        <v>717</v>
      </c>
      <c r="C795" s="409">
        <f>VLOOKUP(A795,'[1]2020年工作表 (填表用) (2)'!$D$7:$F$1731,3,0)</f>
        <v>0</v>
      </c>
      <c r="D795" s="409">
        <f>VLOOKUP(A795,'[1]2020年工作表 (填表用) (2)'!$D$7:$H$1732,5,0)</f>
        <v>0</v>
      </c>
      <c r="E795" s="409">
        <f>VLOOKUP(A795,'[1]2020年工作表 (填表用) (2)'!$D$9:$J$1631,7,0)</f>
        <v>0</v>
      </c>
      <c r="F795" s="409"/>
      <c r="G795" s="409"/>
      <c r="H795" s="409">
        <f>VLOOKUP(A795,'[1]2020年工作表 (填表用) (2)'!$D$7:$L$1683,9,0)</f>
        <v>0</v>
      </c>
      <c r="I795" s="417" t="str">
        <f t="shared" si="16"/>
        <v/>
      </c>
      <c r="J795" t="s">
        <v>138</v>
      </c>
    </row>
    <row r="796" ht="15" spans="1:12">
      <c r="A796" s="401">
        <v>21106</v>
      </c>
      <c r="B796" s="402" t="s">
        <v>718</v>
      </c>
      <c r="C796" s="409">
        <f>VLOOKUP(A796,'[1]2020年工作表 (填表用) (2)'!$D$7:$F$1731,3,0)</f>
        <v>0</v>
      </c>
      <c r="D796" s="409">
        <f>VLOOKUP(A796,'[1]2020年工作表 (填表用) (2)'!$D$7:$H$1732,5,0)</f>
        <v>79</v>
      </c>
      <c r="E796" s="409">
        <f>VLOOKUP(A796,'[1]2020年工作表 (填表用) (2)'!$D$9:$J$1631,7,0)</f>
        <v>967</v>
      </c>
      <c r="F796" s="409"/>
      <c r="G796" s="409"/>
      <c r="H796" s="409">
        <f>VLOOKUP(A796,'[1]2020年工作表 (填表用) (2)'!$D$7:$L$1683,9,0)</f>
        <v>67</v>
      </c>
      <c r="I796" s="417" t="str">
        <f t="shared" si="16"/>
        <v/>
      </c>
      <c r="L796">
        <v>12</v>
      </c>
    </row>
    <row r="797" ht="15" spans="1:11">
      <c r="A797" s="401">
        <v>2110602</v>
      </c>
      <c r="B797" s="408" t="s">
        <v>719</v>
      </c>
      <c r="C797" s="409">
        <f>VLOOKUP(A797,'[1]2020年工作表 (填表用) (2)'!$D$7:$F$1731,3,0)</f>
        <v>0</v>
      </c>
      <c r="D797" s="409">
        <f>VLOOKUP(A797,'[1]2020年工作表 (填表用) (2)'!$D$7:$H$1732,5,0)</f>
        <v>0</v>
      </c>
      <c r="E797" s="409">
        <f>VLOOKUP(A797,'[1]2020年工作表 (填表用) (2)'!$D$9:$J$1631,7,0)</f>
        <v>900</v>
      </c>
      <c r="F797" s="409"/>
      <c r="G797" s="409"/>
      <c r="H797" s="409">
        <f>VLOOKUP(A797,'[1]2020年工作表 (填表用) (2)'!$D$7:$L$1683,9,0)</f>
        <v>0</v>
      </c>
      <c r="I797" s="417" t="str">
        <f t="shared" si="16"/>
        <v/>
      </c>
      <c r="K797">
        <v>900</v>
      </c>
    </row>
    <row r="798" ht="15" spans="1:10">
      <c r="A798" s="401">
        <v>2110603</v>
      </c>
      <c r="B798" s="408" t="s">
        <v>720</v>
      </c>
      <c r="C798" s="409">
        <f>VLOOKUP(A798,'[1]2020年工作表 (填表用) (2)'!$D$7:$F$1731,3,0)</f>
        <v>0</v>
      </c>
      <c r="D798" s="409">
        <f>VLOOKUP(A798,'[1]2020年工作表 (填表用) (2)'!$D$7:$H$1732,5,0)</f>
        <v>0</v>
      </c>
      <c r="E798" s="409">
        <f>VLOOKUP(A798,'[1]2020年工作表 (填表用) (2)'!$D$9:$J$1631,7,0)</f>
        <v>0</v>
      </c>
      <c r="F798" s="409"/>
      <c r="G798" s="409"/>
      <c r="H798" s="409">
        <f>VLOOKUP(A798,'[1]2020年工作表 (填表用) (2)'!$D$7:$L$1683,9,0)</f>
        <v>0</v>
      </c>
      <c r="I798" s="417" t="str">
        <f t="shared" si="16"/>
        <v/>
      </c>
      <c r="J798" t="s">
        <v>138</v>
      </c>
    </row>
    <row r="799" ht="15" spans="1:10">
      <c r="A799" s="401">
        <v>2110604</v>
      </c>
      <c r="B799" s="408" t="s">
        <v>721</v>
      </c>
      <c r="C799" s="409">
        <f>VLOOKUP(A799,'[1]2020年工作表 (填表用) (2)'!$D$7:$F$1731,3,0)</f>
        <v>0</v>
      </c>
      <c r="D799" s="409">
        <f>VLOOKUP(A799,'[1]2020年工作表 (填表用) (2)'!$D$7:$H$1732,5,0)</f>
        <v>0</v>
      </c>
      <c r="E799" s="409">
        <f>VLOOKUP(A799,'[1]2020年工作表 (填表用) (2)'!$D$9:$J$1631,7,0)</f>
        <v>0</v>
      </c>
      <c r="F799" s="409"/>
      <c r="G799" s="409"/>
      <c r="H799" s="409">
        <f>VLOOKUP(A799,'[1]2020年工作表 (填表用) (2)'!$D$7:$L$1683,9,0)</f>
        <v>0</v>
      </c>
      <c r="I799" s="417" t="str">
        <f t="shared" si="16"/>
        <v/>
      </c>
      <c r="J799" t="s">
        <v>138</v>
      </c>
    </row>
    <row r="800" ht="15" spans="1:9">
      <c r="A800" s="401">
        <v>2110605</v>
      </c>
      <c r="B800" s="408" t="s">
        <v>722</v>
      </c>
      <c r="C800" s="409">
        <f>VLOOKUP(A800,'[1]2020年工作表 (填表用) (2)'!$D$7:$F$1731,3,0)</f>
        <v>0</v>
      </c>
      <c r="D800" s="409">
        <f>VLOOKUP(A800,'[1]2020年工作表 (填表用) (2)'!$D$7:$H$1732,5,0)</f>
        <v>0</v>
      </c>
      <c r="E800" s="409">
        <f>VLOOKUP(A800,'[1]2020年工作表 (填表用) (2)'!$D$9:$J$1631,7,0)</f>
        <v>0</v>
      </c>
      <c r="F800" s="409"/>
      <c r="G800" s="409"/>
      <c r="H800" s="409">
        <f>VLOOKUP(A800,'[1]2020年工作表 (填表用) (2)'!$D$7:$L$1683,9,0)</f>
        <v>0</v>
      </c>
      <c r="I800" s="417" t="str">
        <f t="shared" si="16"/>
        <v/>
      </c>
    </row>
    <row r="801" ht="15" spans="1:12">
      <c r="A801" s="401">
        <v>2110699</v>
      </c>
      <c r="B801" s="408" t="s">
        <v>723</v>
      </c>
      <c r="C801" s="409">
        <f>VLOOKUP(A801,'[1]2020年工作表 (填表用) (2)'!$D$7:$F$1731,3,0)</f>
        <v>0</v>
      </c>
      <c r="D801" s="409">
        <f>VLOOKUP(A801,'[1]2020年工作表 (填表用) (2)'!$D$7:$H$1732,5,0)</f>
        <v>79</v>
      </c>
      <c r="E801" s="409">
        <f>VLOOKUP(A801,'[1]2020年工作表 (填表用) (2)'!$D$9:$J$1631,7,0)</f>
        <v>67</v>
      </c>
      <c r="F801" s="409"/>
      <c r="G801" s="409"/>
      <c r="H801" s="409">
        <f>VLOOKUP(A801,'[1]2020年工作表 (填表用) (2)'!$D$7:$L$1683,9,0)</f>
        <v>67</v>
      </c>
      <c r="I801" s="417" t="str">
        <f t="shared" si="16"/>
        <v/>
      </c>
      <c r="L801">
        <v>12</v>
      </c>
    </row>
    <row r="802" ht="15" spans="1:10">
      <c r="A802" s="401">
        <v>21107</v>
      </c>
      <c r="B802" s="402" t="s">
        <v>724</v>
      </c>
      <c r="C802" s="409">
        <f>VLOOKUP(A802,'[1]2020年工作表 (填表用) (2)'!$D$7:$F$1731,3,0)</f>
        <v>0</v>
      </c>
      <c r="D802" s="409">
        <f>VLOOKUP(A802,'[1]2020年工作表 (填表用) (2)'!$D$7:$H$1732,5,0)</f>
        <v>0</v>
      </c>
      <c r="E802" s="409">
        <f>VLOOKUP(A802,'[1]2020年工作表 (填表用) (2)'!$D$9:$J$1631,7,0)</f>
        <v>0</v>
      </c>
      <c r="F802" s="409"/>
      <c r="G802" s="409"/>
      <c r="H802" s="409">
        <f>VLOOKUP(A802,'[1]2020年工作表 (填表用) (2)'!$D$7:$L$1683,9,0)</f>
        <v>0</v>
      </c>
      <c r="I802" s="417" t="str">
        <f t="shared" si="16"/>
        <v/>
      </c>
      <c r="J802" t="s">
        <v>138</v>
      </c>
    </row>
    <row r="803" ht="15" spans="1:10">
      <c r="A803" s="401">
        <v>2110704</v>
      </c>
      <c r="B803" s="408" t="s">
        <v>725</v>
      </c>
      <c r="C803" s="409">
        <f>VLOOKUP(A803,'[1]2020年工作表 (填表用) (2)'!$D$7:$F$1731,3,0)</f>
        <v>0</v>
      </c>
      <c r="D803" s="409">
        <f>VLOOKUP(A803,'[1]2020年工作表 (填表用) (2)'!$D$7:$H$1732,5,0)</f>
        <v>0</v>
      </c>
      <c r="E803" s="409">
        <f>VLOOKUP(A803,'[1]2020年工作表 (填表用) (2)'!$D$9:$J$1631,7,0)</f>
        <v>0</v>
      </c>
      <c r="F803" s="409"/>
      <c r="G803" s="409"/>
      <c r="H803" s="409">
        <f>VLOOKUP(A803,'[1]2020年工作表 (填表用) (2)'!$D$7:$L$1683,9,0)</f>
        <v>0</v>
      </c>
      <c r="I803" s="417" t="str">
        <f t="shared" si="16"/>
        <v/>
      </c>
      <c r="J803" t="s">
        <v>138</v>
      </c>
    </row>
    <row r="804" ht="15" spans="1:10">
      <c r="A804" s="401">
        <v>2110799</v>
      </c>
      <c r="B804" s="408" t="s">
        <v>726</v>
      </c>
      <c r="C804" s="409">
        <f>VLOOKUP(A804,'[1]2020年工作表 (填表用) (2)'!$D$7:$F$1731,3,0)</f>
        <v>0</v>
      </c>
      <c r="D804" s="409">
        <f>VLOOKUP(A804,'[1]2020年工作表 (填表用) (2)'!$D$7:$H$1732,5,0)</f>
        <v>0</v>
      </c>
      <c r="E804" s="409">
        <f>VLOOKUP(A804,'[1]2020年工作表 (填表用) (2)'!$D$9:$J$1631,7,0)</f>
        <v>0</v>
      </c>
      <c r="F804" s="409"/>
      <c r="G804" s="409"/>
      <c r="H804" s="409">
        <f>VLOOKUP(A804,'[1]2020年工作表 (填表用) (2)'!$D$7:$L$1683,9,0)</f>
        <v>0</v>
      </c>
      <c r="I804" s="417" t="str">
        <f t="shared" si="16"/>
        <v/>
      </c>
      <c r="J804" t="s">
        <v>138</v>
      </c>
    </row>
    <row r="805" ht="15" spans="1:10">
      <c r="A805" s="401">
        <v>21108</v>
      </c>
      <c r="B805" s="402" t="s">
        <v>727</v>
      </c>
      <c r="C805" s="409">
        <f>VLOOKUP(A805,'[1]2020年工作表 (填表用) (2)'!$D$7:$F$1731,3,0)</f>
        <v>0</v>
      </c>
      <c r="D805" s="409">
        <f>VLOOKUP(A805,'[1]2020年工作表 (填表用) (2)'!$D$7:$H$1732,5,0)</f>
        <v>0</v>
      </c>
      <c r="E805" s="409">
        <f>VLOOKUP(A805,'[1]2020年工作表 (填表用) (2)'!$D$9:$J$1631,7,0)</f>
        <v>0</v>
      </c>
      <c r="F805" s="409"/>
      <c r="G805" s="409"/>
      <c r="H805" s="409">
        <f>VLOOKUP(A805,'[1]2020年工作表 (填表用) (2)'!$D$7:$L$1683,9,0)</f>
        <v>0</v>
      </c>
      <c r="I805" s="417" t="str">
        <f t="shared" si="16"/>
        <v/>
      </c>
      <c r="J805" t="s">
        <v>138</v>
      </c>
    </row>
    <row r="806" ht="15" spans="1:10">
      <c r="A806" s="401">
        <v>2110804</v>
      </c>
      <c r="B806" s="408" t="s">
        <v>728</v>
      </c>
      <c r="C806" s="409">
        <f>VLOOKUP(A806,'[1]2020年工作表 (填表用) (2)'!$D$7:$F$1731,3,0)</f>
        <v>0</v>
      </c>
      <c r="D806" s="409">
        <f>VLOOKUP(A806,'[1]2020年工作表 (填表用) (2)'!$D$7:$H$1732,5,0)</f>
        <v>0</v>
      </c>
      <c r="E806" s="409">
        <f>VLOOKUP(A806,'[1]2020年工作表 (填表用) (2)'!$D$9:$J$1631,7,0)</f>
        <v>0</v>
      </c>
      <c r="F806" s="409"/>
      <c r="G806" s="409"/>
      <c r="H806" s="409">
        <f>VLOOKUP(A806,'[1]2020年工作表 (填表用) (2)'!$D$7:$L$1683,9,0)</f>
        <v>0</v>
      </c>
      <c r="I806" s="417" t="str">
        <f t="shared" si="16"/>
        <v/>
      </c>
      <c r="J806" t="s">
        <v>138</v>
      </c>
    </row>
    <row r="807" ht="15" spans="1:10">
      <c r="A807" s="401">
        <v>2110899</v>
      </c>
      <c r="B807" s="408" t="s">
        <v>729</v>
      </c>
      <c r="C807" s="409">
        <f>VLOOKUP(A807,'[1]2020年工作表 (填表用) (2)'!$D$7:$F$1731,3,0)</f>
        <v>0</v>
      </c>
      <c r="D807" s="409">
        <f>VLOOKUP(A807,'[1]2020年工作表 (填表用) (2)'!$D$7:$H$1732,5,0)</f>
        <v>0</v>
      </c>
      <c r="E807" s="409">
        <f>VLOOKUP(A807,'[1]2020年工作表 (填表用) (2)'!$D$9:$J$1631,7,0)</f>
        <v>0</v>
      </c>
      <c r="F807" s="409"/>
      <c r="G807" s="409"/>
      <c r="H807" s="409">
        <f>VLOOKUP(A807,'[1]2020年工作表 (填表用) (2)'!$D$7:$L$1683,9,0)</f>
        <v>0</v>
      </c>
      <c r="I807" s="417" t="str">
        <f t="shared" si="16"/>
        <v/>
      </c>
      <c r="J807" t="s">
        <v>138</v>
      </c>
    </row>
    <row r="808" ht="15" spans="1:10">
      <c r="A808" s="401">
        <v>21109</v>
      </c>
      <c r="B808" s="402" t="s">
        <v>730</v>
      </c>
      <c r="C808" s="409">
        <f>VLOOKUP(A808,'[1]2020年工作表 (填表用) (2)'!$D$7:$F$1731,3,0)</f>
        <v>0</v>
      </c>
      <c r="D808" s="409">
        <f>VLOOKUP(A808,'[1]2020年工作表 (填表用) (2)'!$D$7:$H$1732,5,0)</f>
        <v>0</v>
      </c>
      <c r="E808" s="409">
        <f>VLOOKUP(A808,'[1]2020年工作表 (填表用) (2)'!$D$9:$J$1631,7,0)</f>
        <v>0</v>
      </c>
      <c r="F808" s="409"/>
      <c r="G808" s="409"/>
      <c r="H808" s="409">
        <f>VLOOKUP(A808,'[1]2020年工作表 (填表用) (2)'!$D$7:$L$1683,9,0)</f>
        <v>0</v>
      </c>
      <c r="I808" s="417" t="str">
        <f t="shared" si="16"/>
        <v/>
      </c>
      <c r="J808" t="s">
        <v>138</v>
      </c>
    </row>
    <row r="809" ht="15" spans="1:10">
      <c r="A809" s="401">
        <v>2110901</v>
      </c>
      <c r="B809" s="408" t="s">
        <v>731</v>
      </c>
      <c r="C809" s="409">
        <f>VLOOKUP(A809,'[1]2020年工作表 (填表用) (2)'!$D$7:$F$1731,3,0)</f>
        <v>0</v>
      </c>
      <c r="D809" s="409">
        <f>VLOOKUP(A809,'[1]2020年工作表 (填表用) (2)'!$D$7:$H$1732,5,0)</f>
        <v>0</v>
      </c>
      <c r="E809" s="409">
        <f>VLOOKUP(A809,'[1]2020年工作表 (填表用) (2)'!$D$9:$J$1631,7,0)</f>
        <v>0</v>
      </c>
      <c r="F809" s="409"/>
      <c r="G809" s="409"/>
      <c r="H809" s="409">
        <f>VLOOKUP(A809,'[1]2020年工作表 (填表用) (2)'!$D$7:$L$1683,9,0)</f>
        <v>0</v>
      </c>
      <c r="I809" s="417" t="str">
        <f t="shared" si="16"/>
        <v/>
      </c>
      <c r="J809" t="s">
        <v>138</v>
      </c>
    </row>
    <row r="810" ht="15" spans="1:9">
      <c r="A810" s="401">
        <v>21110</v>
      </c>
      <c r="B810" s="402" t="s">
        <v>732</v>
      </c>
      <c r="C810" s="409">
        <f>VLOOKUP(A810,'[1]2020年工作表 (填表用) (2)'!$D$7:$F$1731,3,0)</f>
        <v>0</v>
      </c>
      <c r="D810" s="409">
        <f>VLOOKUP(A810,'[1]2020年工作表 (填表用) (2)'!$D$7:$H$1732,5,0)</f>
        <v>1928</v>
      </c>
      <c r="E810" s="409">
        <f>VLOOKUP(A810,'[1]2020年工作表 (填表用) (2)'!$D$9:$J$1631,7,0)</f>
        <v>0</v>
      </c>
      <c r="F810" s="409"/>
      <c r="G810" s="409"/>
      <c r="H810" s="409">
        <f>VLOOKUP(A810,'[1]2020年工作表 (填表用) (2)'!$D$7:$L$1683,9,0)</f>
        <v>0</v>
      </c>
      <c r="I810" s="417" t="str">
        <f t="shared" si="16"/>
        <v/>
      </c>
    </row>
    <row r="811" ht="15" spans="1:9">
      <c r="A811" s="401">
        <v>2111001</v>
      </c>
      <c r="B811" s="408" t="s">
        <v>733</v>
      </c>
      <c r="C811" s="409">
        <f>VLOOKUP(A811,'[1]2020年工作表 (填表用) (2)'!$D$7:$F$1731,3,0)</f>
        <v>0</v>
      </c>
      <c r="D811" s="409">
        <f>VLOOKUP(A811,'[1]2020年工作表 (填表用) (2)'!$D$7:$H$1732,5,0)</f>
        <v>1928</v>
      </c>
      <c r="E811" s="409">
        <f>VLOOKUP(A811,'[1]2020年工作表 (填表用) (2)'!$D$9:$J$1631,7,0)</f>
        <v>0</v>
      </c>
      <c r="F811" s="409"/>
      <c r="G811" s="409"/>
      <c r="H811" s="409">
        <f>VLOOKUP(A811,'[1]2020年工作表 (填表用) (2)'!$D$7:$L$1683,9,0)</f>
        <v>0</v>
      </c>
      <c r="I811" s="417" t="str">
        <f t="shared" si="16"/>
        <v/>
      </c>
    </row>
    <row r="812" ht="15" spans="1:9">
      <c r="A812" s="401">
        <v>21111</v>
      </c>
      <c r="B812" s="402" t="s">
        <v>734</v>
      </c>
      <c r="C812" s="409">
        <f>VLOOKUP(A812,'[1]2020年工作表 (填表用) (2)'!$D$7:$F$1731,3,0)</f>
        <v>611</v>
      </c>
      <c r="D812" s="409">
        <f>VLOOKUP(A812,'[1]2020年工作表 (填表用) (2)'!$D$7:$H$1732,5,0)</f>
        <v>2154</v>
      </c>
      <c r="E812" s="409">
        <f>VLOOKUP(A812,'[1]2020年工作表 (填表用) (2)'!$D$9:$J$1631,7,0)</f>
        <v>1158</v>
      </c>
      <c r="F812" s="409"/>
      <c r="G812" s="409"/>
      <c r="H812" s="409">
        <f>VLOOKUP(A812,'[1]2020年工作表 (填表用) (2)'!$D$7:$L$1683,9,0)</f>
        <v>1154</v>
      </c>
      <c r="I812" s="417" t="str">
        <f t="shared" si="16"/>
        <v/>
      </c>
    </row>
    <row r="813" ht="15" spans="1:9">
      <c r="A813" s="401">
        <v>2111101</v>
      </c>
      <c r="B813" s="408" t="s">
        <v>735</v>
      </c>
      <c r="C813" s="409">
        <f>VLOOKUP(A813,'[1]2020年工作表 (填表用) (2)'!$D$7:$F$1731,3,0)</f>
        <v>0</v>
      </c>
      <c r="D813" s="409">
        <f>VLOOKUP(A813,'[1]2020年工作表 (填表用) (2)'!$D$7:$H$1732,5,0)</f>
        <v>0</v>
      </c>
      <c r="E813" s="409">
        <f>VLOOKUP(A813,'[1]2020年工作表 (填表用) (2)'!$D$9:$J$1631,7,0)</f>
        <v>0</v>
      </c>
      <c r="F813" s="409"/>
      <c r="G813" s="409"/>
      <c r="H813" s="409">
        <f>VLOOKUP(A813,'[1]2020年工作表 (填表用) (2)'!$D$7:$L$1683,9,0)</f>
        <v>0</v>
      </c>
      <c r="I813" s="417" t="str">
        <f t="shared" si="16"/>
        <v/>
      </c>
    </row>
    <row r="814" ht="15" spans="1:9">
      <c r="A814" s="401">
        <v>2111102</v>
      </c>
      <c r="B814" s="408" t="s">
        <v>736</v>
      </c>
      <c r="C814" s="409">
        <f>VLOOKUP(A814,'[1]2020年工作表 (填表用) (2)'!$D$7:$F$1731,3,0)</f>
        <v>23</v>
      </c>
      <c r="D814" s="409">
        <f>VLOOKUP(A814,'[1]2020年工作表 (填表用) (2)'!$D$7:$H$1732,5,0)</f>
        <v>49</v>
      </c>
      <c r="E814" s="409">
        <f>VLOOKUP(A814,'[1]2020年工作表 (填表用) (2)'!$D$9:$J$1631,7,0)</f>
        <v>8</v>
      </c>
      <c r="F814" s="409"/>
      <c r="G814" s="409"/>
      <c r="H814" s="409">
        <f>VLOOKUP(A814,'[1]2020年工作表 (填表用) (2)'!$D$7:$L$1683,9,0)</f>
        <v>4</v>
      </c>
      <c r="I814" s="417" t="str">
        <f t="shared" si="16"/>
        <v/>
      </c>
    </row>
    <row r="815" ht="15" spans="1:9">
      <c r="A815" s="401">
        <v>2111103</v>
      </c>
      <c r="B815" s="408" t="s">
        <v>737</v>
      </c>
      <c r="C815" s="409">
        <f>VLOOKUP(A815,'[1]2020年工作表 (填表用) (2)'!$D$7:$F$1731,3,0)</f>
        <v>518</v>
      </c>
      <c r="D815" s="409">
        <f>VLOOKUP(A815,'[1]2020年工作表 (填表用) (2)'!$D$7:$H$1732,5,0)</f>
        <v>518</v>
      </c>
      <c r="E815" s="409">
        <f>VLOOKUP(A815,'[1]2020年工作表 (填表用) (2)'!$D$9:$J$1631,7,0)</f>
        <v>1150</v>
      </c>
      <c r="F815" s="409"/>
      <c r="G815" s="409"/>
      <c r="H815" s="409">
        <f>VLOOKUP(A815,'[1]2020年工作表 (填表用) (2)'!$D$7:$L$1683,9,0)</f>
        <v>1150</v>
      </c>
      <c r="I815" s="417" t="str">
        <f t="shared" si="16"/>
        <v/>
      </c>
    </row>
    <row r="816" ht="15" spans="1:10">
      <c r="A816" s="401">
        <v>2111104</v>
      </c>
      <c r="B816" s="408" t="s">
        <v>738</v>
      </c>
      <c r="C816" s="409">
        <f>VLOOKUP(A816,'[1]2020年工作表 (填表用) (2)'!$D$7:$F$1731,3,0)</f>
        <v>0</v>
      </c>
      <c r="D816" s="409">
        <f>VLOOKUP(A816,'[1]2020年工作表 (填表用) (2)'!$D$7:$H$1732,5,0)</f>
        <v>0</v>
      </c>
      <c r="E816" s="409">
        <f>VLOOKUP(A816,'[1]2020年工作表 (填表用) (2)'!$D$9:$J$1631,7,0)</f>
        <v>0</v>
      </c>
      <c r="F816" s="409"/>
      <c r="G816" s="409"/>
      <c r="H816" s="409">
        <f>VLOOKUP(A816,'[1]2020年工作表 (填表用) (2)'!$D$7:$L$1683,9,0)</f>
        <v>0</v>
      </c>
      <c r="I816" s="417" t="str">
        <f t="shared" si="16"/>
        <v/>
      </c>
      <c r="J816" t="s">
        <v>138</v>
      </c>
    </row>
    <row r="817" ht="15" spans="1:9">
      <c r="A817" s="401">
        <v>2111199</v>
      </c>
      <c r="B817" s="408" t="s">
        <v>739</v>
      </c>
      <c r="C817" s="409">
        <f>VLOOKUP(A817,'[1]2020年工作表 (填表用) (2)'!$D$7:$F$1731,3,0)</f>
        <v>70</v>
      </c>
      <c r="D817" s="409">
        <f>VLOOKUP(A817,'[1]2020年工作表 (填表用) (2)'!$D$7:$H$1732,5,0)</f>
        <v>1587</v>
      </c>
      <c r="E817" s="409">
        <f>VLOOKUP(A817,'[1]2020年工作表 (填表用) (2)'!$D$9:$J$1631,7,0)</f>
        <v>0</v>
      </c>
      <c r="F817" s="409"/>
      <c r="G817" s="409"/>
      <c r="H817" s="409">
        <f>VLOOKUP(A817,'[1]2020年工作表 (填表用) (2)'!$D$7:$L$1683,9,0)</f>
        <v>0</v>
      </c>
      <c r="I817" s="417" t="str">
        <f t="shared" si="16"/>
        <v/>
      </c>
    </row>
    <row r="818" ht="15" spans="1:9">
      <c r="A818" s="401">
        <v>21112</v>
      </c>
      <c r="B818" s="402" t="s">
        <v>740</v>
      </c>
      <c r="C818" s="409">
        <f>VLOOKUP(A818,'[1]2020年工作表 (填表用) (2)'!$D$7:$F$1731,3,0)</f>
        <v>0</v>
      </c>
      <c r="D818" s="409">
        <f>VLOOKUP(A818,'[1]2020年工作表 (填表用) (2)'!$D$7:$H$1732,5,0)</f>
        <v>0</v>
      </c>
      <c r="E818" s="409">
        <f>VLOOKUP(A818,'[1]2020年工作表 (填表用) (2)'!$D$9:$J$1631,7,0)</f>
        <v>0</v>
      </c>
      <c r="F818" s="409"/>
      <c r="G818" s="409"/>
      <c r="H818" s="409">
        <f>VLOOKUP(A818,'[1]2020年工作表 (填表用) (2)'!$D$7:$L$1683,9,0)</f>
        <v>0</v>
      </c>
      <c r="I818" s="417" t="str">
        <f t="shared" si="16"/>
        <v/>
      </c>
    </row>
    <row r="819" ht="15" spans="1:9">
      <c r="A819" s="401">
        <v>2111201</v>
      </c>
      <c r="B819" s="408" t="s">
        <v>741</v>
      </c>
      <c r="C819" s="409">
        <f>VLOOKUP(A819,'[1]2020年工作表 (填表用) (2)'!$D$7:$F$1731,3,0)</f>
        <v>0</v>
      </c>
      <c r="D819" s="409">
        <f>VLOOKUP(A819,'[1]2020年工作表 (填表用) (2)'!$D$7:$H$1732,5,0)</f>
        <v>0</v>
      </c>
      <c r="E819" s="409">
        <f>VLOOKUP(A819,'[1]2020年工作表 (填表用) (2)'!$D$9:$J$1631,7,0)</f>
        <v>0</v>
      </c>
      <c r="F819" s="409"/>
      <c r="G819" s="409"/>
      <c r="H819" s="409">
        <f>VLOOKUP(A819,'[1]2020年工作表 (填表用) (2)'!$D$7:$L$1683,9,0)</f>
        <v>0</v>
      </c>
      <c r="I819" s="417" t="str">
        <f t="shared" si="16"/>
        <v/>
      </c>
    </row>
    <row r="820" ht="15" spans="1:10">
      <c r="A820" s="401">
        <v>21113</v>
      </c>
      <c r="B820" s="402" t="s">
        <v>742</v>
      </c>
      <c r="C820" s="409">
        <f>VLOOKUP(A820,'[1]2020年工作表 (填表用) (2)'!$D$7:$F$1731,3,0)</f>
        <v>0</v>
      </c>
      <c r="D820" s="409">
        <f>VLOOKUP(A820,'[1]2020年工作表 (填表用) (2)'!$D$7:$H$1732,5,0)</f>
        <v>0</v>
      </c>
      <c r="E820" s="409">
        <f>VLOOKUP(A820,'[1]2020年工作表 (填表用) (2)'!$D$9:$J$1631,7,0)</f>
        <v>0</v>
      </c>
      <c r="F820" s="409"/>
      <c r="G820" s="409"/>
      <c r="H820" s="409">
        <f>VLOOKUP(A820,'[1]2020年工作表 (填表用) (2)'!$D$7:$L$1683,9,0)</f>
        <v>0</v>
      </c>
      <c r="I820" s="417" t="str">
        <f t="shared" si="16"/>
        <v/>
      </c>
      <c r="J820" t="s">
        <v>138</v>
      </c>
    </row>
    <row r="821" ht="15" spans="1:10">
      <c r="A821" s="401">
        <v>2111301</v>
      </c>
      <c r="B821" s="408" t="s">
        <v>743</v>
      </c>
      <c r="C821" s="409">
        <f>VLOOKUP(A821,'[1]2020年工作表 (填表用) (2)'!$D$7:$F$1731,3,0)</f>
        <v>0</v>
      </c>
      <c r="D821" s="409">
        <f>VLOOKUP(A821,'[1]2020年工作表 (填表用) (2)'!$D$7:$H$1732,5,0)</f>
        <v>0</v>
      </c>
      <c r="E821" s="409">
        <f>VLOOKUP(A821,'[1]2020年工作表 (填表用) (2)'!$D$9:$J$1631,7,0)</f>
        <v>0</v>
      </c>
      <c r="F821" s="409"/>
      <c r="G821" s="409"/>
      <c r="H821" s="409">
        <f>VLOOKUP(A821,'[1]2020年工作表 (填表用) (2)'!$D$7:$L$1683,9,0)</f>
        <v>0</v>
      </c>
      <c r="I821" s="417" t="str">
        <f t="shared" si="16"/>
        <v/>
      </c>
      <c r="J821" t="s">
        <v>138</v>
      </c>
    </row>
    <row r="822" ht="15" spans="1:10">
      <c r="A822" s="401">
        <v>21114</v>
      </c>
      <c r="B822" s="402" t="s">
        <v>744</v>
      </c>
      <c r="C822" s="409">
        <f>VLOOKUP(A822,'[1]2020年工作表 (填表用) (2)'!$D$7:$F$1731,3,0)</f>
        <v>0</v>
      </c>
      <c r="D822" s="409">
        <f>VLOOKUP(A822,'[1]2020年工作表 (填表用) (2)'!$D$7:$H$1732,5,0)</f>
        <v>0</v>
      </c>
      <c r="E822" s="409">
        <f>VLOOKUP(A822,'[1]2020年工作表 (填表用) (2)'!$D$9:$J$1631,7,0)</f>
        <v>0</v>
      </c>
      <c r="F822" s="409"/>
      <c r="G822" s="409"/>
      <c r="H822" s="409">
        <f>VLOOKUP(A822,'[1]2020年工作表 (填表用) (2)'!$D$7:$L$1683,9,0)</f>
        <v>0</v>
      </c>
      <c r="I822" s="417" t="str">
        <f t="shared" si="16"/>
        <v/>
      </c>
      <c r="J822" t="s">
        <v>138</v>
      </c>
    </row>
    <row r="823" ht="15" spans="1:10">
      <c r="A823" s="401">
        <v>2111401</v>
      </c>
      <c r="B823" s="408" t="s">
        <v>135</v>
      </c>
      <c r="C823" s="409">
        <f>VLOOKUP(A823,'[1]2020年工作表 (填表用) (2)'!$D$7:$F$1731,3,0)</f>
        <v>0</v>
      </c>
      <c r="D823" s="409">
        <f>VLOOKUP(A823,'[1]2020年工作表 (填表用) (2)'!$D$7:$H$1732,5,0)</f>
        <v>0</v>
      </c>
      <c r="E823" s="409">
        <f>VLOOKUP(A823,'[1]2020年工作表 (填表用) (2)'!$D$9:$J$1631,7,0)</f>
        <v>0</v>
      </c>
      <c r="F823" s="409"/>
      <c r="G823" s="409"/>
      <c r="H823" s="409">
        <f>VLOOKUP(A823,'[1]2020年工作表 (填表用) (2)'!$D$7:$L$1683,9,0)</f>
        <v>0</v>
      </c>
      <c r="I823" s="417" t="str">
        <f t="shared" si="16"/>
        <v/>
      </c>
      <c r="J823" t="s">
        <v>138</v>
      </c>
    </row>
    <row r="824" ht="15" spans="1:10">
      <c r="A824" s="401">
        <v>2111402</v>
      </c>
      <c r="B824" s="408" t="s">
        <v>136</v>
      </c>
      <c r="C824" s="409">
        <f>VLOOKUP(A824,'[1]2020年工作表 (填表用) (2)'!$D$7:$F$1731,3,0)</f>
        <v>0</v>
      </c>
      <c r="D824" s="409">
        <f>VLOOKUP(A824,'[1]2020年工作表 (填表用) (2)'!$D$7:$H$1732,5,0)</f>
        <v>0</v>
      </c>
      <c r="E824" s="409">
        <f>VLOOKUP(A824,'[1]2020年工作表 (填表用) (2)'!$D$9:$J$1631,7,0)</f>
        <v>0</v>
      </c>
      <c r="F824" s="409"/>
      <c r="G824" s="409"/>
      <c r="H824" s="409">
        <f>VLOOKUP(A824,'[1]2020年工作表 (填表用) (2)'!$D$7:$L$1683,9,0)</f>
        <v>0</v>
      </c>
      <c r="I824" s="417" t="str">
        <f t="shared" si="16"/>
        <v/>
      </c>
      <c r="J824" t="s">
        <v>138</v>
      </c>
    </row>
    <row r="825" ht="15" spans="1:10">
      <c r="A825" s="401">
        <v>2111403</v>
      </c>
      <c r="B825" s="408" t="s">
        <v>137</v>
      </c>
      <c r="C825" s="409">
        <f>VLOOKUP(A825,'[1]2020年工作表 (填表用) (2)'!$D$7:$F$1731,3,0)</f>
        <v>0</v>
      </c>
      <c r="D825" s="409">
        <f>VLOOKUP(A825,'[1]2020年工作表 (填表用) (2)'!$D$7:$H$1732,5,0)</f>
        <v>0</v>
      </c>
      <c r="E825" s="409">
        <f>VLOOKUP(A825,'[1]2020年工作表 (填表用) (2)'!$D$9:$J$1631,7,0)</f>
        <v>0</v>
      </c>
      <c r="F825" s="409"/>
      <c r="G825" s="409"/>
      <c r="H825" s="409">
        <f>VLOOKUP(A825,'[1]2020年工作表 (填表用) (2)'!$D$7:$L$1683,9,0)</f>
        <v>0</v>
      </c>
      <c r="I825" s="417" t="str">
        <f t="shared" si="16"/>
        <v/>
      </c>
      <c r="J825" t="s">
        <v>138</v>
      </c>
    </row>
    <row r="826" ht="15" spans="1:10">
      <c r="A826" s="401">
        <v>2111404</v>
      </c>
      <c r="B826" s="408" t="s">
        <v>745</v>
      </c>
      <c r="C826" s="409">
        <f>VLOOKUP(A826,'[1]2020年工作表 (填表用) (2)'!$D$7:$F$1731,3,0)</f>
        <v>0</v>
      </c>
      <c r="D826" s="409">
        <f>VLOOKUP(A826,'[1]2020年工作表 (填表用) (2)'!$D$7:$H$1732,5,0)</f>
        <v>0</v>
      </c>
      <c r="E826" s="409">
        <f>VLOOKUP(A826,'[1]2020年工作表 (填表用) (2)'!$D$9:$J$1631,7,0)</f>
        <v>0</v>
      </c>
      <c r="F826" s="409"/>
      <c r="G826" s="409"/>
      <c r="H826" s="409">
        <f>VLOOKUP(A826,'[1]2020年工作表 (填表用) (2)'!$D$7:$L$1683,9,0)</f>
        <v>0</v>
      </c>
      <c r="I826" s="417" t="str">
        <f t="shared" si="16"/>
        <v/>
      </c>
      <c r="J826" t="s">
        <v>138</v>
      </c>
    </row>
    <row r="827" ht="15" spans="1:10">
      <c r="A827" s="401">
        <v>2111405</v>
      </c>
      <c r="B827" s="408" t="s">
        <v>746</v>
      </c>
      <c r="C827" s="409">
        <f>VLOOKUP(A827,'[1]2020年工作表 (填表用) (2)'!$D$7:$F$1731,3,0)</f>
        <v>0</v>
      </c>
      <c r="D827" s="409">
        <f>VLOOKUP(A827,'[1]2020年工作表 (填表用) (2)'!$D$7:$H$1732,5,0)</f>
        <v>0</v>
      </c>
      <c r="E827" s="409">
        <f>VLOOKUP(A827,'[1]2020年工作表 (填表用) (2)'!$D$9:$J$1631,7,0)</f>
        <v>0</v>
      </c>
      <c r="F827" s="409"/>
      <c r="G827" s="409"/>
      <c r="H827" s="409">
        <f>VLOOKUP(A827,'[1]2020年工作表 (填表用) (2)'!$D$7:$L$1683,9,0)</f>
        <v>0</v>
      </c>
      <c r="I827" s="417" t="str">
        <f t="shared" si="16"/>
        <v/>
      </c>
      <c r="J827" t="s">
        <v>138</v>
      </c>
    </row>
    <row r="828" ht="15" spans="1:10">
      <c r="A828" s="401">
        <v>2111406</v>
      </c>
      <c r="B828" s="408" t="s">
        <v>747</v>
      </c>
      <c r="C828" s="409">
        <f>VLOOKUP(A828,'[1]2020年工作表 (填表用) (2)'!$D$7:$F$1731,3,0)</f>
        <v>0</v>
      </c>
      <c r="D828" s="409">
        <f>VLOOKUP(A828,'[1]2020年工作表 (填表用) (2)'!$D$7:$H$1732,5,0)</f>
        <v>0</v>
      </c>
      <c r="E828" s="409">
        <f>VLOOKUP(A828,'[1]2020年工作表 (填表用) (2)'!$D$9:$J$1631,7,0)</f>
        <v>0</v>
      </c>
      <c r="F828" s="409"/>
      <c r="G828" s="409"/>
      <c r="H828" s="409">
        <f>VLOOKUP(A828,'[1]2020年工作表 (填表用) (2)'!$D$7:$L$1683,9,0)</f>
        <v>0</v>
      </c>
      <c r="I828" s="417" t="str">
        <f t="shared" si="16"/>
        <v/>
      </c>
      <c r="J828" t="s">
        <v>138</v>
      </c>
    </row>
    <row r="829" ht="15" spans="1:10">
      <c r="A829" s="401">
        <v>2111407</v>
      </c>
      <c r="B829" s="408" t="s">
        <v>748</v>
      </c>
      <c r="C829" s="409">
        <f>VLOOKUP(A829,'[1]2020年工作表 (填表用) (2)'!$D$7:$F$1731,3,0)</f>
        <v>0</v>
      </c>
      <c r="D829" s="409">
        <f>VLOOKUP(A829,'[1]2020年工作表 (填表用) (2)'!$D$7:$H$1732,5,0)</f>
        <v>0</v>
      </c>
      <c r="E829" s="409">
        <f>VLOOKUP(A829,'[1]2020年工作表 (填表用) (2)'!$D$9:$J$1631,7,0)</f>
        <v>0</v>
      </c>
      <c r="F829" s="409"/>
      <c r="G829" s="409"/>
      <c r="H829" s="409">
        <f>VLOOKUP(A829,'[1]2020年工作表 (填表用) (2)'!$D$7:$L$1683,9,0)</f>
        <v>0</v>
      </c>
      <c r="I829" s="417" t="str">
        <f t="shared" si="16"/>
        <v/>
      </c>
      <c r="J829" t="s">
        <v>138</v>
      </c>
    </row>
    <row r="830" ht="15" spans="1:10">
      <c r="A830" s="401">
        <v>2111408</v>
      </c>
      <c r="B830" s="408" t="s">
        <v>749</v>
      </c>
      <c r="C830" s="409">
        <f>VLOOKUP(A830,'[1]2020年工作表 (填表用) (2)'!$D$7:$F$1731,3,0)</f>
        <v>0</v>
      </c>
      <c r="D830" s="409">
        <f>VLOOKUP(A830,'[1]2020年工作表 (填表用) (2)'!$D$7:$H$1732,5,0)</f>
        <v>0</v>
      </c>
      <c r="E830" s="409">
        <f>VLOOKUP(A830,'[1]2020年工作表 (填表用) (2)'!$D$9:$J$1631,7,0)</f>
        <v>0</v>
      </c>
      <c r="F830" s="409"/>
      <c r="G830" s="409"/>
      <c r="H830" s="409">
        <f>VLOOKUP(A830,'[1]2020年工作表 (填表用) (2)'!$D$7:$L$1683,9,0)</f>
        <v>0</v>
      </c>
      <c r="I830" s="417" t="str">
        <f t="shared" si="16"/>
        <v/>
      </c>
      <c r="J830" t="s">
        <v>138</v>
      </c>
    </row>
    <row r="831" ht="15" spans="1:10">
      <c r="A831" s="401">
        <v>2111409</v>
      </c>
      <c r="B831" s="408" t="s">
        <v>750</v>
      </c>
      <c r="C831" s="409">
        <f>VLOOKUP(A831,'[1]2020年工作表 (填表用) (2)'!$D$7:$F$1731,3,0)</f>
        <v>0</v>
      </c>
      <c r="D831" s="409">
        <f>VLOOKUP(A831,'[1]2020年工作表 (填表用) (2)'!$D$7:$H$1732,5,0)</f>
        <v>0</v>
      </c>
      <c r="E831" s="409">
        <f>VLOOKUP(A831,'[1]2020年工作表 (填表用) (2)'!$D$9:$J$1631,7,0)</f>
        <v>0</v>
      </c>
      <c r="F831" s="409"/>
      <c r="G831" s="409"/>
      <c r="H831" s="409">
        <f>VLOOKUP(A831,'[1]2020年工作表 (填表用) (2)'!$D$7:$L$1683,9,0)</f>
        <v>0</v>
      </c>
      <c r="I831" s="417" t="str">
        <f t="shared" si="16"/>
        <v/>
      </c>
      <c r="J831" t="s">
        <v>138</v>
      </c>
    </row>
    <row r="832" ht="15" spans="1:10">
      <c r="A832" s="401">
        <v>2111410</v>
      </c>
      <c r="B832" s="408" t="s">
        <v>751</v>
      </c>
      <c r="C832" s="409">
        <f>VLOOKUP(A832,'[1]2020年工作表 (填表用) (2)'!$D$7:$F$1731,3,0)</f>
        <v>0</v>
      </c>
      <c r="D832" s="409">
        <f>VLOOKUP(A832,'[1]2020年工作表 (填表用) (2)'!$D$7:$H$1732,5,0)</f>
        <v>0</v>
      </c>
      <c r="E832" s="409">
        <f>VLOOKUP(A832,'[1]2020年工作表 (填表用) (2)'!$D$9:$J$1631,7,0)</f>
        <v>0</v>
      </c>
      <c r="F832" s="409"/>
      <c r="G832" s="409"/>
      <c r="H832" s="409">
        <f>VLOOKUP(A832,'[1]2020年工作表 (填表用) (2)'!$D$7:$L$1683,9,0)</f>
        <v>0</v>
      </c>
      <c r="I832" s="417" t="str">
        <f t="shared" si="16"/>
        <v/>
      </c>
      <c r="J832" t="s">
        <v>138</v>
      </c>
    </row>
    <row r="833" ht="15" spans="1:10">
      <c r="A833" s="401">
        <v>2111411</v>
      </c>
      <c r="B833" s="408" t="s">
        <v>177</v>
      </c>
      <c r="C833" s="409">
        <f>VLOOKUP(A833,'[1]2020年工作表 (填表用) (2)'!$D$7:$F$1731,3,0)</f>
        <v>0</v>
      </c>
      <c r="D833" s="409">
        <f>VLOOKUP(A833,'[1]2020年工作表 (填表用) (2)'!$D$7:$H$1732,5,0)</f>
        <v>0</v>
      </c>
      <c r="E833" s="409">
        <f>VLOOKUP(A833,'[1]2020年工作表 (填表用) (2)'!$D$9:$J$1631,7,0)</f>
        <v>0</v>
      </c>
      <c r="F833" s="409"/>
      <c r="G833" s="409"/>
      <c r="H833" s="409">
        <f>VLOOKUP(A833,'[1]2020年工作表 (填表用) (2)'!$D$7:$L$1683,9,0)</f>
        <v>0</v>
      </c>
      <c r="I833" s="417" t="str">
        <f t="shared" si="16"/>
        <v/>
      </c>
      <c r="J833" t="s">
        <v>138</v>
      </c>
    </row>
    <row r="834" ht="15" spans="1:10">
      <c r="A834" s="401">
        <v>2111413</v>
      </c>
      <c r="B834" s="408" t="s">
        <v>752</v>
      </c>
      <c r="C834" s="409">
        <f>VLOOKUP(A834,'[1]2020年工作表 (填表用) (2)'!$D$7:$F$1731,3,0)</f>
        <v>0</v>
      </c>
      <c r="D834" s="409">
        <f>VLOOKUP(A834,'[1]2020年工作表 (填表用) (2)'!$D$7:$H$1732,5,0)</f>
        <v>0</v>
      </c>
      <c r="E834" s="409">
        <f>VLOOKUP(A834,'[1]2020年工作表 (填表用) (2)'!$D$9:$J$1631,7,0)</f>
        <v>0</v>
      </c>
      <c r="F834" s="409"/>
      <c r="G834" s="409"/>
      <c r="H834" s="409">
        <f>VLOOKUP(A834,'[1]2020年工作表 (填表用) (2)'!$D$7:$L$1683,9,0)</f>
        <v>0</v>
      </c>
      <c r="I834" s="417" t="str">
        <f t="shared" si="16"/>
        <v/>
      </c>
      <c r="J834" t="s">
        <v>138</v>
      </c>
    </row>
    <row r="835" ht="15" spans="1:10">
      <c r="A835" s="401">
        <v>2111450</v>
      </c>
      <c r="B835" s="408" t="s">
        <v>145</v>
      </c>
      <c r="C835" s="409">
        <f>VLOOKUP(A835,'[1]2020年工作表 (填表用) (2)'!$D$7:$F$1731,3,0)</f>
        <v>0</v>
      </c>
      <c r="D835" s="409">
        <f>VLOOKUP(A835,'[1]2020年工作表 (填表用) (2)'!$D$7:$H$1732,5,0)</f>
        <v>0</v>
      </c>
      <c r="E835" s="409">
        <f>VLOOKUP(A835,'[1]2020年工作表 (填表用) (2)'!$D$9:$J$1631,7,0)</f>
        <v>0</v>
      </c>
      <c r="F835" s="409"/>
      <c r="G835" s="409"/>
      <c r="H835" s="409">
        <f>VLOOKUP(A835,'[1]2020年工作表 (填表用) (2)'!$D$7:$L$1683,9,0)</f>
        <v>0</v>
      </c>
      <c r="I835" s="417" t="str">
        <f t="shared" si="16"/>
        <v/>
      </c>
      <c r="J835" t="s">
        <v>138</v>
      </c>
    </row>
    <row r="836" ht="15" spans="1:10">
      <c r="A836" s="401">
        <v>2111499</v>
      </c>
      <c r="B836" s="408" t="s">
        <v>753</v>
      </c>
      <c r="C836" s="409">
        <f>VLOOKUP(A836,'[1]2020年工作表 (填表用) (2)'!$D$7:$F$1731,3,0)</f>
        <v>0</v>
      </c>
      <c r="D836" s="409">
        <f>VLOOKUP(A836,'[1]2020年工作表 (填表用) (2)'!$D$7:$H$1732,5,0)</f>
        <v>0</v>
      </c>
      <c r="E836" s="409">
        <f>VLOOKUP(A836,'[1]2020年工作表 (填表用) (2)'!$D$9:$J$1631,7,0)</f>
        <v>0</v>
      </c>
      <c r="F836" s="409"/>
      <c r="G836" s="409"/>
      <c r="H836" s="409">
        <f>VLOOKUP(A836,'[1]2020年工作表 (填表用) (2)'!$D$7:$L$1683,9,0)</f>
        <v>0</v>
      </c>
      <c r="I836" s="417" t="str">
        <f t="shared" si="16"/>
        <v/>
      </c>
      <c r="J836" t="s">
        <v>138</v>
      </c>
    </row>
    <row r="837" ht="15" spans="1:12">
      <c r="A837" s="401">
        <v>21199</v>
      </c>
      <c r="B837" s="402" t="s">
        <v>754</v>
      </c>
      <c r="C837" s="409">
        <f>VLOOKUP(A837,'[1]2020年工作表 (填表用) (2)'!$D$7:$F$1731,3,0)</f>
        <v>1351</v>
      </c>
      <c r="D837" s="409">
        <f>VLOOKUP(A837,'[1]2020年工作表 (填表用) (2)'!$D$7:$H$1732,5,0)</f>
        <v>4608</v>
      </c>
      <c r="E837" s="409">
        <f>VLOOKUP(A837,'[1]2020年工作表 (填表用) (2)'!$D$9:$J$1631,7,0)</f>
        <v>6789</v>
      </c>
      <c r="F837" s="409"/>
      <c r="G837" s="409"/>
      <c r="H837" s="409">
        <f>VLOOKUP(A837,'[1]2020年工作表 (填表用) (2)'!$D$7:$L$1683,9,0)</f>
        <v>16112</v>
      </c>
      <c r="I837" s="417" t="str">
        <f t="shared" si="16"/>
        <v/>
      </c>
      <c r="L837">
        <v>57</v>
      </c>
    </row>
    <row r="838" ht="15" spans="1:12">
      <c r="A838" s="424">
        <v>2119999</v>
      </c>
      <c r="B838" s="408" t="s">
        <v>755</v>
      </c>
      <c r="C838" s="409">
        <f>VLOOKUP(A838,'[1]2020年工作表 (填表用) (2)'!$D$7:$F$1731,3,0)</f>
        <v>1351</v>
      </c>
      <c r="D838" s="409">
        <f>VLOOKUP(A838,'[1]2020年工作表 (填表用) (2)'!$D$7:$H$1732,5,0)</f>
        <v>4608</v>
      </c>
      <c r="E838" s="409">
        <f>VLOOKUP(A838,'[1]2020年工作表 (填表用) (2)'!$D$9:$J$1631,7,0)</f>
        <v>6789</v>
      </c>
      <c r="F838" s="409"/>
      <c r="G838" s="409"/>
      <c r="H838" s="409">
        <f>VLOOKUP(A838,'[1]2020年工作表 (填表用) (2)'!$D$7:$L$1683,9,0)</f>
        <v>16112</v>
      </c>
      <c r="I838" s="417" t="str">
        <f t="shared" si="16"/>
        <v/>
      </c>
      <c r="L838">
        <v>57</v>
      </c>
    </row>
    <row r="839" ht="15" spans="1:14">
      <c r="A839" s="401">
        <v>212</v>
      </c>
      <c r="B839" s="402" t="s">
        <v>756</v>
      </c>
      <c r="C839" s="409">
        <f>VLOOKUP(A839,'[1]2020年工作表 (填表用) (2)'!$D$7:$F$1731,3,0)</f>
        <v>100839</v>
      </c>
      <c r="D839" s="409">
        <f>VLOOKUP(A839,'[1]2020年工作表 (填表用) (2)'!$D$7:$H$1732,5,0)</f>
        <v>115860</v>
      </c>
      <c r="E839" s="409">
        <f>VLOOKUP(A839,'[1]2020年工作表 (填表用) (2)'!$D$9:$J$1631,7,0)</f>
        <v>90114</v>
      </c>
      <c r="F839" s="409"/>
      <c r="G839" s="409"/>
      <c r="H839" s="409">
        <f>VLOOKUP(A839,'[1]2020年工作表 (填表用) (2)'!$D$7:$L$1683,9,0)</f>
        <v>118112</v>
      </c>
      <c r="I839" s="417" t="str">
        <f t="shared" si="16"/>
        <v/>
      </c>
      <c r="L839">
        <v>3807</v>
      </c>
      <c r="N839" s="418">
        <f>H839+L839</f>
        <v>121919</v>
      </c>
    </row>
    <row r="840" ht="15" spans="1:9">
      <c r="A840" s="401">
        <v>21201</v>
      </c>
      <c r="B840" s="402" t="s">
        <v>757</v>
      </c>
      <c r="C840" s="409">
        <f>VLOOKUP(A840,'[1]2020年工作表 (填表用) (2)'!$D$7:$F$1731,3,0)</f>
        <v>14388</v>
      </c>
      <c r="D840" s="409">
        <f>VLOOKUP(A840,'[1]2020年工作表 (填表用) (2)'!$D$7:$H$1732,5,0)</f>
        <v>7450</v>
      </c>
      <c r="E840" s="409">
        <f>VLOOKUP(A840,'[1]2020年工作表 (填表用) (2)'!$D$9:$J$1631,7,0)</f>
        <v>9479</v>
      </c>
      <c r="F840" s="409"/>
      <c r="G840" s="409"/>
      <c r="H840" s="409">
        <f>VLOOKUP(A840,'[1]2020年工作表 (填表用) (2)'!$D$7:$L$1683,9,0)</f>
        <v>7224</v>
      </c>
      <c r="I840" s="417" t="str">
        <f t="shared" si="16"/>
        <v/>
      </c>
    </row>
    <row r="841" ht="15" spans="1:9">
      <c r="A841" s="401">
        <v>2120101</v>
      </c>
      <c r="B841" s="408" t="s">
        <v>135</v>
      </c>
      <c r="C841" s="409">
        <f>VLOOKUP(A841,'[1]2020年工作表 (填表用) (2)'!$D$7:$F$1731,3,0)</f>
        <v>3576</v>
      </c>
      <c r="D841" s="409">
        <f>VLOOKUP(A841,'[1]2020年工作表 (填表用) (2)'!$D$7:$H$1732,5,0)</f>
        <v>4182</v>
      </c>
      <c r="E841" s="409">
        <f>VLOOKUP(A841,'[1]2020年工作表 (填表用) (2)'!$D$9:$J$1631,7,0)</f>
        <v>4423</v>
      </c>
      <c r="F841" s="409"/>
      <c r="G841" s="409"/>
      <c r="H841" s="409">
        <f>VLOOKUP(A841,'[1]2020年工作表 (填表用) (2)'!$D$7:$L$1683,9,0)</f>
        <v>4270</v>
      </c>
      <c r="I841" s="417" t="str">
        <f t="shared" si="16"/>
        <v/>
      </c>
    </row>
    <row r="842" ht="15" spans="1:9">
      <c r="A842" s="401">
        <v>2120102</v>
      </c>
      <c r="B842" s="408" t="s">
        <v>136</v>
      </c>
      <c r="C842" s="409">
        <f>VLOOKUP(A842,'[1]2020年工作表 (填表用) (2)'!$D$7:$F$1731,3,0)</f>
        <v>10267</v>
      </c>
      <c r="D842" s="409">
        <f>VLOOKUP(A842,'[1]2020年工作表 (填表用) (2)'!$D$7:$H$1732,5,0)</f>
        <v>1773</v>
      </c>
      <c r="E842" s="409">
        <f>VLOOKUP(A842,'[1]2020年工作表 (填表用) (2)'!$D$9:$J$1631,7,0)</f>
        <v>3335</v>
      </c>
      <c r="F842" s="409"/>
      <c r="G842" s="409"/>
      <c r="H842" s="409">
        <f>VLOOKUP(A842,'[1]2020年工作表 (填表用) (2)'!$D$7:$L$1683,9,0)</f>
        <v>1637</v>
      </c>
      <c r="I842" s="417" t="str">
        <f t="shared" si="16"/>
        <v/>
      </c>
    </row>
    <row r="843" ht="15" spans="1:10">
      <c r="A843" s="401">
        <v>2120103</v>
      </c>
      <c r="B843" s="408" t="s">
        <v>137</v>
      </c>
      <c r="C843" s="409">
        <f>VLOOKUP(A843,'[1]2020年工作表 (填表用) (2)'!$D$7:$F$1731,3,0)</f>
        <v>0</v>
      </c>
      <c r="D843" s="409">
        <f>VLOOKUP(A843,'[1]2020年工作表 (填表用) (2)'!$D$7:$H$1732,5,0)</f>
        <v>0</v>
      </c>
      <c r="E843" s="409">
        <f>VLOOKUP(A843,'[1]2020年工作表 (填表用) (2)'!$D$9:$J$1631,7,0)</f>
        <v>0</v>
      </c>
      <c r="F843" s="409"/>
      <c r="G843" s="409"/>
      <c r="H843" s="409">
        <f>VLOOKUP(A843,'[1]2020年工作表 (填表用) (2)'!$D$7:$L$1683,9,0)</f>
        <v>0</v>
      </c>
      <c r="I843" s="417" t="str">
        <f t="shared" si="16"/>
        <v/>
      </c>
      <c r="J843" t="s">
        <v>138</v>
      </c>
    </row>
    <row r="844" ht="15" spans="1:9">
      <c r="A844" s="401">
        <v>2120104</v>
      </c>
      <c r="B844" s="408" t="s">
        <v>758</v>
      </c>
      <c r="C844" s="409">
        <f>VLOOKUP(A844,'[1]2020年工作表 (填表用) (2)'!$D$7:$F$1731,3,0)</f>
        <v>280</v>
      </c>
      <c r="D844" s="409">
        <f>VLOOKUP(A844,'[1]2020年工作表 (填表用) (2)'!$D$7:$H$1732,5,0)</f>
        <v>1078</v>
      </c>
      <c r="E844" s="409">
        <f>VLOOKUP(A844,'[1]2020年工作表 (填表用) (2)'!$D$9:$J$1631,7,0)</f>
        <v>1193</v>
      </c>
      <c r="F844" s="409"/>
      <c r="G844" s="409"/>
      <c r="H844" s="409">
        <f>VLOOKUP(A844,'[1]2020年工作表 (填表用) (2)'!$D$7:$L$1683,9,0)</f>
        <v>996</v>
      </c>
      <c r="I844" s="417" t="str">
        <f t="shared" si="16"/>
        <v/>
      </c>
    </row>
    <row r="845" ht="15" spans="1:10">
      <c r="A845" s="401">
        <v>2120105</v>
      </c>
      <c r="B845" s="408" t="s">
        <v>759</v>
      </c>
      <c r="C845" s="409">
        <f>VLOOKUP(A845,'[1]2020年工作表 (填表用) (2)'!$D$7:$F$1731,3,0)</f>
        <v>0</v>
      </c>
      <c r="D845" s="409">
        <f>VLOOKUP(A845,'[1]2020年工作表 (填表用) (2)'!$D$7:$H$1732,5,0)</f>
        <v>0</v>
      </c>
      <c r="E845" s="409">
        <f>VLOOKUP(A845,'[1]2020年工作表 (填表用) (2)'!$D$9:$J$1631,7,0)</f>
        <v>0</v>
      </c>
      <c r="F845" s="409"/>
      <c r="G845" s="409"/>
      <c r="H845" s="409">
        <f>VLOOKUP(A845,'[1]2020年工作表 (填表用) (2)'!$D$7:$L$1683,9,0)</f>
        <v>0</v>
      </c>
      <c r="I845" s="417" t="str">
        <f t="shared" si="16"/>
        <v/>
      </c>
      <c r="J845" t="s">
        <v>138</v>
      </c>
    </row>
    <row r="846" ht="15" spans="1:9">
      <c r="A846" s="401">
        <v>2120106</v>
      </c>
      <c r="B846" s="408" t="s">
        <v>760</v>
      </c>
      <c r="C846" s="409">
        <f>VLOOKUP(A846,'[1]2020年工作表 (填表用) (2)'!$D$7:$F$1731,3,0)</f>
        <v>0</v>
      </c>
      <c r="D846" s="409">
        <f>VLOOKUP(A846,'[1]2020年工作表 (填表用) (2)'!$D$7:$H$1732,5,0)</f>
        <v>22</v>
      </c>
      <c r="E846" s="409">
        <f>VLOOKUP(A846,'[1]2020年工作表 (填表用) (2)'!$D$9:$J$1631,7,0)</f>
        <v>19</v>
      </c>
      <c r="F846" s="409"/>
      <c r="G846" s="409"/>
      <c r="H846" s="409">
        <f>VLOOKUP(A846,'[1]2020年工作表 (填表用) (2)'!$D$7:$L$1683,9,0)</f>
        <v>19</v>
      </c>
      <c r="I846" s="417" t="str">
        <f t="shared" si="16"/>
        <v/>
      </c>
    </row>
    <row r="847" ht="15" spans="1:10">
      <c r="A847" s="401">
        <v>2120107</v>
      </c>
      <c r="B847" s="408" t="s">
        <v>761</v>
      </c>
      <c r="C847" s="409">
        <f>VLOOKUP(A847,'[1]2020年工作表 (填表用) (2)'!$D$7:$F$1731,3,0)</f>
        <v>0</v>
      </c>
      <c r="D847" s="409">
        <f>VLOOKUP(A847,'[1]2020年工作表 (填表用) (2)'!$D$7:$H$1732,5,0)</f>
        <v>0</v>
      </c>
      <c r="E847" s="409">
        <f>VLOOKUP(A847,'[1]2020年工作表 (填表用) (2)'!$D$9:$J$1631,7,0)</f>
        <v>0</v>
      </c>
      <c r="F847" s="409"/>
      <c r="G847" s="409"/>
      <c r="H847" s="409">
        <f>VLOOKUP(A847,'[1]2020年工作表 (填表用) (2)'!$D$7:$L$1683,9,0)</f>
        <v>0</v>
      </c>
      <c r="I847" s="417" t="str">
        <f t="shared" ref="I847:I910" si="17">IF(ISERROR(H847/G847),"",H847/G847*100)</f>
        <v/>
      </c>
      <c r="J847" t="s">
        <v>138</v>
      </c>
    </row>
    <row r="848" ht="15" spans="1:9">
      <c r="A848" s="401">
        <v>2120109</v>
      </c>
      <c r="B848" s="408" t="s">
        <v>762</v>
      </c>
      <c r="C848" s="409">
        <f>VLOOKUP(A848,'[1]2020年工作表 (填表用) (2)'!$D$7:$F$1731,3,0)</f>
        <v>0</v>
      </c>
      <c r="D848" s="409">
        <f>VLOOKUP(A848,'[1]2020年工作表 (填表用) (2)'!$D$7:$H$1732,5,0)</f>
        <v>0</v>
      </c>
      <c r="E848" s="409">
        <f>VLOOKUP(A848,'[1]2020年工作表 (填表用) (2)'!$D$9:$J$1631,7,0)</f>
        <v>0</v>
      </c>
      <c r="F848" s="409"/>
      <c r="G848" s="409"/>
      <c r="H848" s="409">
        <f>VLOOKUP(A848,'[1]2020年工作表 (填表用) (2)'!$D$7:$L$1683,9,0)</f>
        <v>0</v>
      </c>
      <c r="I848" s="417" t="str">
        <f t="shared" si="17"/>
        <v/>
      </c>
    </row>
    <row r="849" ht="15" spans="1:10">
      <c r="A849" s="401">
        <v>2120110</v>
      </c>
      <c r="B849" s="408" t="s">
        <v>763</v>
      </c>
      <c r="C849" s="409">
        <f>VLOOKUP(A849,'[1]2020年工作表 (填表用) (2)'!$D$7:$F$1731,3,0)</f>
        <v>0</v>
      </c>
      <c r="D849" s="409">
        <f>VLOOKUP(A849,'[1]2020年工作表 (填表用) (2)'!$D$7:$H$1732,5,0)</f>
        <v>0</v>
      </c>
      <c r="E849" s="409">
        <f>VLOOKUP(A849,'[1]2020年工作表 (填表用) (2)'!$D$9:$J$1631,7,0)</f>
        <v>0</v>
      </c>
      <c r="F849" s="409"/>
      <c r="G849" s="409"/>
      <c r="H849" s="409">
        <f>VLOOKUP(A849,'[1]2020年工作表 (填表用) (2)'!$D$7:$L$1683,9,0)</f>
        <v>0</v>
      </c>
      <c r="I849" s="417" t="str">
        <f t="shared" si="17"/>
        <v/>
      </c>
      <c r="J849" t="s">
        <v>138</v>
      </c>
    </row>
    <row r="850" ht="15" spans="1:9">
      <c r="A850" s="401">
        <v>2120199</v>
      </c>
      <c r="B850" s="408" t="s">
        <v>764</v>
      </c>
      <c r="C850" s="409">
        <f>VLOOKUP(A850,'[1]2020年工作表 (填表用) (2)'!$D$7:$F$1731,3,0)</f>
        <v>265</v>
      </c>
      <c r="D850" s="409">
        <f>VLOOKUP(A850,'[1]2020年工作表 (填表用) (2)'!$D$7:$H$1732,5,0)</f>
        <v>395</v>
      </c>
      <c r="E850" s="409">
        <f>VLOOKUP(A850,'[1]2020年工作表 (填表用) (2)'!$D$9:$J$1631,7,0)</f>
        <v>509</v>
      </c>
      <c r="F850" s="409"/>
      <c r="G850" s="409"/>
      <c r="H850" s="409">
        <f>VLOOKUP(A850,'[1]2020年工作表 (填表用) (2)'!$D$7:$L$1683,9,0)</f>
        <v>302</v>
      </c>
      <c r="I850" s="417" t="str">
        <f t="shared" si="17"/>
        <v/>
      </c>
    </row>
    <row r="851" ht="15" spans="1:9">
      <c r="A851" s="401">
        <v>21202</v>
      </c>
      <c r="B851" s="402" t="s">
        <v>765</v>
      </c>
      <c r="C851" s="409">
        <f>VLOOKUP(A851,'[1]2020年工作表 (填表用) (2)'!$D$7:$F$1731,3,0)</f>
        <v>72</v>
      </c>
      <c r="D851" s="409">
        <f>VLOOKUP(A851,'[1]2020年工作表 (填表用) (2)'!$D$7:$H$1732,5,0)</f>
        <v>54</v>
      </c>
      <c r="E851" s="409">
        <f>VLOOKUP(A851,'[1]2020年工作表 (填表用) (2)'!$D$9:$J$1631,7,0)</f>
        <v>47</v>
      </c>
      <c r="F851" s="409"/>
      <c r="G851" s="409"/>
      <c r="H851" s="409">
        <f>VLOOKUP(A851,'[1]2020年工作表 (填表用) (2)'!$D$7:$L$1683,9,0)</f>
        <v>47</v>
      </c>
      <c r="I851" s="417" t="str">
        <f t="shared" si="17"/>
        <v/>
      </c>
    </row>
    <row r="852" ht="15" spans="1:9">
      <c r="A852" s="401">
        <v>2120201</v>
      </c>
      <c r="B852" s="408" t="s">
        <v>766</v>
      </c>
      <c r="C852" s="409">
        <f>VLOOKUP(A852,'[1]2020年工作表 (填表用) (2)'!$D$7:$F$1731,3,0)</f>
        <v>72</v>
      </c>
      <c r="D852" s="409">
        <f>VLOOKUP(A852,'[1]2020年工作表 (填表用) (2)'!$D$7:$H$1732,5,0)</f>
        <v>54</v>
      </c>
      <c r="E852" s="409">
        <f>VLOOKUP(A852,'[1]2020年工作表 (填表用) (2)'!$D$9:$J$1631,7,0)</f>
        <v>47</v>
      </c>
      <c r="F852" s="409"/>
      <c r="G852" s="409"/>
      <c r="H852" s="409">
        <f>VLOOKUP(A852,'[1]2020年工作表 (填表用) (2)'!$D$7:$L$1683,9,0)</f>
        <v>47</v>
      </c>
      <c r="I852" s="417" t="str">
        <f t="shared" si="17"/>
        <v/>
      </c>
    </row>
    <row r="853" ht="15" spans="1:9">
      <c r="A853" s="401">
        <v>21203</v>
      </c>
      <c r="B853" s="402" t="s">
        <v>767</v>
      </c>
      <c r="C853" s="409">
        <f>VLOOKUP(A853,'[1]2020年工作表 (填表用) (2)'!$D$7:$F$1731,3,0)</f>
        <v>78229</v>
      </c>
      <c r="D853" s="409">
        <f>VLOOKUP(A853,'[1]2020年工作表 (填表用) (2)'!$D$7:$H$1732,5,0)</f>
        <v>76273</v>
      </c>
      <c r="E853" s="409">
        <f>VLOOKUP(A853,'[1]2020年工作表 (填表用) (2)'!$D$9:$J$1631,7,0)</f>
        <v>48428</v>
      </c>
      <c r="F853" s="409"/>
      <c r="G853" s="409"/>
      <c r="H853" s="409">
        <f>VLOOKUP(A853,'[1]2020年工作表 (填表用) (2)'!$D$7:$L$1683,9,0)</f>
        <v>26410</v>
      </c>
      <c r="I853" s="417" t="str">
        <f t="shared" si="17"/>
        <v/>
      </c>
    </row>
    <row r="854" ht="15" spans="1:9">
      <c r="A854" s="401">
        <v>2120303</v>
      </c>
      <c r="B854" s="408" t="s">
        <v>768</v>
      </c>
      <c r="C854" s="409">
        <f>VLOOKUP(A854,'[1]2020年工作表 (填表用) (2)'!$D$7:$F$1731,3,0)</f>
        <v>550</v>
      </c>
      <c r="D854" s="409">
        <f>VLOOKUP(A854,'[1]2020年工作表 (填表用) (2)'!$D$7:$H$1732,5,0)</f>
        <v>2853</v>
      </c>
      <c r="E854" s="409">
        <f>VLOOKUP(A854,'[1]2020年工作表 (填表用) (2)'!$D$9:$J$1631,7,0)</f>
        <v>13420</v>
      </c>
      <c r="F854" s="409"/>
      <c r="G854" s="409"/>
      <c r="H854" s="409">
        <f>VLOOKUP(A854,'[1]2020年工作表 (填表用) (2)'!$D$7:$L$1683,9,0)</f>
        <v>12574</v>
      </c>
      <c r="I854" s="417" t="str">
        <f t="shared" si="17"/>
        <v/>
      </c>
    </row>
    <row r="855" ht="15" spans="1:9">
      <c r="A855" s="401">
        <v>2120399</v>
      </c>
      <c r="B855" s="408" t="s">
        <v>769</v>
      </c>
      <c r="C855" s="409">
        <f>VLOOKUP(A855,'[1]2020年工作表 (填表用) (2)'!$D$7:$F$1731,3,0)</f>
        <v>77679</v>
      </c>
      <c r="D855" s="409">
        <f>VLOOKUP(A855,'[1]2020年工作表 (填表用) (2)'!$D$7:$H$1732,5,0)</f>
        <v>73420</v>
      </c>
      <c r="E855" s="409">
        <f>VLOOKUP(A855,'[1]2020年工作表 (填表用) (2)'!$D$9:$J$1631,7,0)</f>
        <v>35008</v>
      </c>
      <c r="F855" s="409"/>
      <c r="G855" s="409"/>
      <c r="H855" s="409">
        <f>VLOOKUP(A855,'[1]2020年工作表 (填表用) (2)'!$D$7:$L$1683,9,0)</f>
        <v>13836</v>
      </c>
      <c r="I855" s="417" t="str">
        <f t="shared" si="17"/>
        <v/>
      </c>
    </row>
    <row r="856" ht="15" spans="1:9">
      <c r="A856" s="401">
        <v>21205</v>
      </c>
      <c r="B856" s="402" t="s">
        <v>770</v>
      </c>
      <c r="C856" s="409">
        <f>VLOOKUP(A856,'[1]2020年工作表 (填表用) (2)'!$D$7:$F$1731,3,0)</f>
        <v>1693</v>
      </c>
      <c r="D856" s="409">
        <f>VLOOKUP(A856,'[1]2020年工作表 (填表用) (2)'!$D$7:$H$1732,5,0)</f>
        <v>13781</v>
      </c>
      <c r="E856" s="409">
        <f>VLOOKUP(A856,'[1]2020年工作表 (填表用) (2)'!$D$9:$J$1631,7,0)</f>
        <v>14084</v>
      </c>
      <c r="F856" s="409"/>
      <c r="G856" s="409"/>
      <c r="H856" s="409">
        <f>VLOOKUP(A856,'[1]2020年工作表 (填表用) (2)'!$D$7:$L$1683,9,0)</f>
        <v>11334</v>
      </c>
      <c r="I856" s="417" t="str">
        <f t="shared" si="17"/>
        <v/>
      </c>
    </row>
    <row r="857" ht="15" spans="1:9">
      <c r="A857" s="401">
        <v>2120501</v>
      </c>
      <c r="B857" s="408" t="s">
        <v>771</v>
      </c>
      <c r="C857" s="409">
        <f>VLOOKUP(A857,'[1]2020年工作表 (填表用) (2)'!$D$7:$F$1731,3,0)</f>
        <v>1693</v>
      </c>
      <c r="D857" s="409">
        <f>VLOOKUP(A857,'[1]2020年工作表 (填表用) (2)'!$D$7:$H$1732,5,0)</f>
        <v>13781</v>
      </c>
      <c r="E857" s="409">
        <f>VLOOKUP(A857,'[1]2020年工作表 (填表用) (2)'!$D$9:$J$1631,7,0)</f>
        <v>14084</v>
      </c>
      <c r="F857" s="409"/>
      <c r="G857" s="409"/>
      <c r="H857" s="409">
        <f>VLOOKUP(A857,'[1]2020年工作表 (填表用) (2)'!$D$7:$L$1683,9,0)</f>
        <v>11334</v>
      </c>
      <c r="I857" s="417" t="str">
        <f t="shared" si="17"/>
        <v/>
      </c>
    </row>
    <row r="858" ht="15" spans="1:9">
      <c r="A858" s="401">
        <v>21206</v>
      </c>
      <c r="B858" s="402" t="s">
        <v>772</v>
      </c>
      <c r="C858" s="409">
        <f>VLOOKUP(A858,'[1]2020年工作表 (填表用) (2)'!$D$7:$F$1731,3,0)</f>
        <v>807</v>
      </c>
      <c r="D858" s="409">
        <f>VLOOKUP(A858,'[1]2020年工作表 (填表用) (2)'!$D$7:$H$1732,5,0)</f>
        <v>979</v>
      </c>
      <c r="E858" s="409">
        <f>VLOOKUP(A858,'[1]2020年工作表 (填表用) (2)'!$D$9:$J$1631,7,0)</f>
        <v>1226</v>
      </c>
      <c r="F858" s="409"/>
      <c r="G858" s="409"/>
      <c r="H858" s="409">
        <f>VLOOKUP(A858,'[1]2020年工作表 (填表用) (2)'!$D$7:$L$1683,9,0)</f>
        <v>1207</v>
      </c>
      <c r="I858" s="417" t="str">
        <f t="shared" si="17"/>
        <v/>
      </c>
    </row>
    <row r="859" ht="15" spans="1:9">
      <c r="A859" s="401">
        <v>2120601</v>
      </c>
      <c r="B859" s="408" t="s">
        <v>773</v>
      </c>
      <c r="C859" s="409">
        <f>VLOOKUP(A859,'[1]2020年工作表 (填表用) (2)'!$D$7:$F$1731,3,0)</f>
        <v>807</v>
      </c>
      <c r="D859" s="409">
        <f>VLOOKUP(A859,'[1]2020年工作表 (填表用) (2)'!$D$7:$H$1732,5,0)</f>
        <v>979</v>
      </c>
      <c r="E859" s="409">
        <f>VLOOKUP(A859,'[1]2020年工作表 (填表用) (2)'!$D$9:$J$1631,7,0)</f>
        <v>1226</v>
      </c>
      <c r="F859" s="409"/>
      <c r="G859" s="409"/>
      <c r="H859" s="409">
        <f>VLOOKUP(A859,'[1]2020年工作表 (填表用) (2)'!$D$7:$L$1683,9,0)</f>
        <v>1207</v>
      </c>
      <c r="I859" s="417" t="str">
        <f t="shared" si="17"/>
        <v/>
      </c>
    </row>
    <row r="860" ht="15" spans="1:12">
      <c r="A860" s="401">
        <v>21299</v>
      </c>
      <c r="B860" s="402" t="s">
        <v>774</v>
      </c>
      <c r="C860" s="409">
        <f>VLOOKUP(A860,'[1]2020年工作表 (填表用) (2)'!$D$7:$F$1731,3,0)</f>
        <v>5650</v>
      </c>
      <c r="D860" s="409">
        <f>VLOOKUP(A860,'[1]2020年工作表 (填表用) (2)'!$D$7:$H$1732,5,0)</f>
        <v>17323</v>
      </c>
      <c r="E860" s="409">
        <f>VLOOKUP(A860,'[1]2020年工作表 (填表用) (2)'!$D$9:$J$1631,7,0)</f>
        <v>16850</v>
      </c>
      <c r="F860" s="409"/>
      <c r="G860" s="409"/>
      <c r="H860" s="409">
        <f>VLOOKUP(A860,'[1]2020年工作表 (填表用) (2)'!$D$7:$L$1683,9,0)</f>
        <v>71890</v>
      </c>
      <c r="I860" s="417" t="str">
        <f t="shared" si="17"/>
        <v/>
      </c>
      <c r="L860">
        <v>3807</v>
      </c>
    </row>
    <row r="861" ht="15" spans="1:12">
      <c r="A861" s="424">
        <v>2129999</v>
      </c>
      <c r="B861" s="408" t="s">
        <v>775</v>
      </c>
      <c r="C861" s="409">
        <f>VLOOKUP(A861,'[1]2020年工作表 (填表用) (2)'!$D$7:$F$1731,3,0)</f>
        <v>5650</v>
      </c>
      <c r="D861" s="409">
        <f>VLOOKUP(A861,'[1]2020年工作表 (填表用) (2)'!$D$7:$H$1732,5,0)</f>
        <v>17323</v>
      </c>
      <c r="E861" s="409">
        <f>VLOOKUP(A861,'[1]2020年工作表 (填表用) (2)'!$D$9:$J$1631,7,0)</f>
        <v>16850</v>
      </c>
      <c r="F861" s="409"/>
      <c r="G861" s="409"/>
      <c r="H861" s="409">
        <f>VLOOKUP(A861,'[1]2020年工作表 (填表用) (2)'!$D$7:$L$1683,9,0)</f>
        <v>71890</v>
      </c>
      <c r="I861" s="417" t="str">
        <f t="shared" si="17"/>
        <v/>
      </c>
      <c r="K861">
        <v>1112</v>
      </c>
      <c r="L861">
        <v>3807</v>
      </c>
    </row>
    <row r="862" ht="15" spans="1:14">
      <c r="A862" s="425">
        <v>213</v>
      </c>
      <c r="B862" s="421" t="s">
        <v>776</v>
      </c>
      <c r="C862" s="409">
        <f>VLOOKUP(A862,'[1]2020年工作表 (填表用) (2)'!$D$7:$F$1731,3,0)</f>
        <v>54295</v>
      </c>
      <c r="D862" s="409">
        <f>VLOOKUP(A862,'[1]2020年工作表 (填表用) (2)'!$D$7:$H$1732,5,0)</f>
        <v>58473</v>
      </c>
      <c r="E862" s="409">
        <f>VLOOKUP(A862,'[1]2020年工作表 (填表用) (2)'!$D$9:$J$1631,7,0)</f>
        <v>61910</v>
      </c>
      <c r="F862" s="409"/>
      <c r="G862" s="409"/>
      <c r="H862" s="409">
        <f>VLOOKUP(A862,'[1]2020年工作表 (填表用) (2)'!$D$7:$L$1683,9,0)</f>
        <v>53609</v>
      </c>
      <c r="I862" s="417" t="str">
        <f t="shared" si="17"/>
        <v/>
      </c>
      <c r="L862">
        <v>8504</v>
      </c>
      <c r="N862" s="418">
        <f>H862+L862</f>
        <v>62113</v>
      </c>
    </row>
    <row r="863" ht="15" spans="1:12">
      <c r="A863" s="401">
        <v>21301</v>
      </c>
      <c r="B863" s="402" t="s">
        <v>777</v>
      </c>
      <c r="C863" s="409">
        <f>VLOOKUP(A863,'[1]2020年工作表 (填表用) (2)'!$D$7:$F$1731,3,0)</f>
        <v>28125</v>
      </c>
      <c r="D863" s="409">
        <f>VLOOKUP(A863,'[1]2020年工作表 (填表用) (2)'!$D$7:$H$1732,5,0)</f>
        <v>20641</v>
      </c>
      <c r="E863" s="409">
        <f>VLOOKUP(A863,'[1]2020年工作表 (填表用) (2)'!$D$9:$J$1631,7,0)</f>
        <v>19571</v>
      </c>
      <c r="F863" s="409"/>
      <c r="G863" s="409"/>
      <c r="H863" s="409">
        <f>VLOOKUP(A863,'[1]2020年工作表 (填表用) (2)'!$D$7:$L$1683,9,0)</f>
        <v>22822</v>
      </c>
      <c r="I863" s="417" t="str">
        <f t="shared" si="17"/>
        <v/>
      </c>
      <c r="L863">
        <v>2860</v>
      </c>
    </row>
    <row r="864" ht="15" spans="1:9">
      <c r="A864" s="401">
        <v>2130101</v>
      </c>
      <c r="B864" s="408" t="s">
        <v>135</v>
      </c>
      <c r="C864" s="409">
        <f>VLOOKUP(A864,'[1]2020年工作表 (填表用) (2)'!$D$7:$F$1731,3,0)</f>
        <v>1310</v>
      </c>
      <c r="D864" s="409">
        <f>VLOOKUP(A864,'[1]2020年工作表 (填表用) (2)'!$D$7:$H$1732,5,0)</f>
        <v>1483</v>
      </c>
      <c r="E864" s="409">
        <f>VLOOKUP(A864,'[1]2020年工作表 (填表用) (2)'!$D$9:$J$1631,7,0)</f>
        <v>1621</v>
      </c>
      <c r="F864" s="409"/>
      <c r="G864" s="409"/>
      <c r="H864" s="409">
        <f>VLOOKUP(A864,'[1]2020年工作表 (填表用) (2)'!$D$7:$L$1683,9,0)</f>
        <v>1589</v>
      </c>
      <c r="I864" s="417" t="str">
        <f t="shared" si="17"/>
        <v/>
      </c>
    </row>
    <row r="865" ht="15" spans="1:9">
      <c r="A865" s="401">
        <v>2130102</v>
      </c>
      <c r="B865" s="408" t="s">
        <v>136</v>
      </c>
      <c r="C865" s="409">
        <f>VLOOKUP(A865,'[1]2020年工作表 (填表用) (2)'!$D$7:$F$1731,3,0)</f>
        <v>2004</v>
      </c>
      <c r="D865" s="409">
        <f>VLOOKUP(A865,'[1]2020年工作表 (填表用) (2)'!$D$7:$H$1732,5,0)</f>
        <v>4122</v>
      </c>
      <c r="E865" s="409">
        <f>VLOOKUP(A865,'[1]2020年工作表 (填表用) (2)'!$D$9:$J$1631,7,0)</f>
        <v>1238</v>
      </c>
      <c r="F865" s="409"/>
      <c r="G865" s="409"/>
      <c r="H865" s="409">
        <f>VLOOKUP(A865,'[1]2020年工作表 (填表用) (2)'!$D$7:$L$1683,9,0)</f>
        <v>201</v>
      </c>
      <c r="I865" s="417" t="str">
        <f t="shared" si="17"/>
        <v/>
      </c>
    </row>
    <row r="866" ht="15" spans="1:10">
      <c r="A866" s="401">
        <v>2130103</v>
      </c>
      <c r="B866" s="408" t="s">
        <v>137</v>
      </c>
      <c r="C866" s="409">
        <f>VLOOKUP(A866,'[1]2020年工作表 (填表用) (2)'!$D$7:$F$1731,3,0)</f>
        <v>0</v>
      </c>
      <c r="D866" s="409">
        <f>VLOOKUP(A866,'[1]2020年工作表 (填表用) (2)'!$D$7:$H$1732,5,0)</f>
        <v>0</v>
      </c>
      <c r="E866" s="409">
        <f>VLOOKUP(A866,'[1]2020年工作表 (填表用) (2)'!$D$9:$J$1631,7,0)</f>
        <v>0</v>
      </c>
      <c r="F866" s="409"/>
      <c r="G866" s="409"/>
      <c r="H866" s="409">
        <f>VLOOKUP(A866,'[1]2020年工作表 (填表用) (2)'!$D$7:$L$1683,9,0)</f>
        <v>0</v>
      </c>
      <c r="I866" s="417" t="str">
        <f t="shared" si="17"/>
        <v/>
      </c>
      <c r="J866" t="s">
        <v>138</v>
      </c>
    </row>
    <row r="867" ht="15" spans="1:9">
      <c r="A867" s="401">
        <v>2130104</v>
      </c>
      <c r="B867" s="408" t="s">
        <v>145</v>
      </c>
      <c r="C867" s="409">
        <f>VLOOKUP(A867,'[1]2020年工作表 (填表用) (2)'!$D$7:$F$1731,3,0)</f>
        <v>2172</v>
      </c>
      <c r="D867" s="409">
        <f>VLOOKUP(A867,'[1]2020年工作表 (填表用) (2)'!$D$7:$H$1732,5,0)</f>
        <v>2510</v>
      </c>
      <c r="E867" s="409">
        <f>VLOOKUP(A867,'[1]2020年工作表 (填表用) (2)'!$D$9:$J$1631,7,0)</f>
        <v>2652</v>
      </c>
      <c r="F867" s="409"/>
      <c r="G867" s="409"/>
      <c r="H867" s="409">
        <f>VLOOKUP(A867,'[1]2020年工作表 (填表用) (2)'!$D$7:$L$1683,9,0)</f>
        <v>2484</v>
      </c>
      <c r="I867" s="417" t="str">
        <f t="shared" si="17"/>
        <v/>
      </c>
    </row>
    <row r="868" ht="15" spans="1:10">
      <c r="A868" s="401">
        <v>2130105</v>
      </c>
      <c r="B868" s="408" t="s">
        <v>778</v>
      </c>
      <c r="C868" s="409">
        <f>VLOOKUP(A868,'[1]2020年工作表 (填表用) (2)'!$D$7:$F$1731,3,0)</f>
        <v>0</v>
      </c>
      <c r="D868" s="409">
        <f>VLOOKUP(A868,'[1]2020年工作表 (填表用) (2)'!$D$7:$H$1732,5,0)</f>
        <v>0</v>
      </c>
      <c r="E868" s="409">
        <f>VLOOKUP(A868,'[1]2020年工作表 (填表用) (2)'!$D$9:$J$1631,7,0)</f>
        <v>0</v>
      </c>
      <c r="F868" s="409"/>
      <c r="G868" s="409"/>
      <c r="H868" s="409">
        <f>VLOOKUP(A868,'[1]2020年工作表 (填表用) (2)'!$D$7:$L$1683,9,0)</f>
        <v>0</v>
      </c>
      <c r="I868" s="417" t="str">
        <f t="shared" si="17"/>
        <v/>
      </c>
      <c r="J868" t="s">
        <v>138</v>
      </c>
    </row>
    <row r="869" ht="15" spans="1:12">
      <c r="A869" s="401">
        <v>2130106</v>
      </c>
      <c r="B869" s="408" t="s">
        <v>779</v>
      </c>
      <c r="C869" s="409">
        <f>VLOOKUP(A869,'[1]2020年工作表 (填表用) (2)'!$D$7:$F$1731,3,0)</f>
        <v>57</v>
      </c>
      <c r="D869" s="409">
        <f>VLOOKUP(A869,'[1]2020年工作表 (填表用) (2)'!$D$7:$H$1732,5,0)</f>
        <v>607</v>
      </c>
      <c r="E869" s="409">
        <f>VLOOKUP(A869,'[1]2020年工作表 (填表用) (2)'!$D$9:$J$1631,7,0)</f>
        <v>359</v>
      </c>
      <c r="F869" s="409"/>
      <c r="G869" s="409"/>
      <c r="H869" s="409">
        <f>VLOOKUP(A869,'[1]2020年工作表 (填表用) (2)'!$D$7:$L$1683,9,0)</f>
        <v>438</v>
      </c>
      <c r="I869" s="417" t="str">
        <f t="shared" si="17"/>
        <v/>
      </c>
      <c r="K869">
        <v>24</v>
      </c>
      <c r="L869">
        <v>170</v>
      </c>
    </row>
    <row r="870" ht="15" spans="1:12">
      <c r="A870" s="401">
        <v>2130108</v>
      </c>
      <c r="B870" s="408" t="s">
        <v>780</v>
      </c>
      <c r="C870" s="409">
        <f>VLOOKUP(A870,'[1]2020年工作表 (填表用) (2)'!$D$7:$F$1731,3,0)</f>
        <v>164</v>
      </c>
      <c r="D870" s="409">
        <f>VLOOKUP(A870,'[1]2020年工作表 (填表用) (2)'!$D$7:$H$1732,5,0)</f>
        <v>127</v>
      </c>
      <c r="E870" s="409">
        <f>VLOOKUP(A870,'[1]2020年工作表 (填表用) (2)'!$D$9:$J$1631,7,0)</f>
        <v>341</v>
      </c>
      <c r="F870" s="409"/>
      <c r="G870" s="409"/>
      <c r="H870" s="409">
        <f>VLOOKUP(A870,'[1]2020年工作表 (填表用) (2)'!$D$7:$L$1683,9,0)</f>
        <v>299</v>
      </c>
      <c r="I870" s="417" t="str">
        <f t="shared" si="17"/>
        <v/>
      </c>
      <c r="K870">
        <v>90</v>
      </c>
      <c r="L870">
        <v>145</v>
      </c>
    </row>
    <row r="871" ht="15" spans="1:12">
      <c r="A871" s="401">
        <v>2130109</v>
      </c>
      <c r="B871" s="408" t="s">
        <v>781</v>
      </c>
      <c r="C871" s="409">
        <f>VLOOKUP(A871,'[1]2020年工作表 (填表用) (2)'!$D$7:$F$1731,3,0)</f>
        <v>53</v>
      </c>
      <c r="D871" s="409">
        <f>VLOOKUP(A871,'[1]2020年工作表 (填表用) (2)'!$D$7:$H$1732,5,0)</f>
        <v>839</v>
      </c>
      <c r="E871" s="409">
        <f>VLOOKUP(A871,'[1]2020年工作表 (填表用) (2)'!$D$9:$J$1631,7,0)</f>
        <v>456</v>
      </c>
      <c r="F871" s="409"/>
      <c r="G871" s="409"/>
      <c r="H871" s="409">
        <f>VLOOKUP(A871,'[1]2020年工作表 (填表用) (2)'!$D$7:$L$1683,9,0)</f>
        <v>493</v>
      </c>
      <c r="I871" s="417" t="str">
        <f t="shared" si="17"/>
        <v/>
      </c>
      <c r="K871">
        <v>10</v>
      </c>
      <c r="L871">
        <v>40</v>
      </c>
    </row>
    <row r="872" ht="15" spans="1:9">
      <c r="A872" s="401">
        <v>2130110</v>
      </c>
      <c r="B872" s="408" t="s">
        <v>782</v>
      </c>
      <c r="C872" s="409">
        <f>VLOOKUP(A872,'[1]2020年工作表 (填表用) (2)'!$D$7:$F$1731,3,0)</f>
        <v>10</v>
      </c>
      <c r="D872" s="409">
        <f>VLOOKUP(A872,'[1]2020年工作表 (填表用) (2)'!$D$7:$H$1732,5,0)</f>
        <v>152</v>
      </c>
      <c r="E872" s="409">
        <f>VLOOKUP(A872,'[1]2020年工作表 (填表用) (2)'!$D$9:$J$1631,7,0)</f>
        <v>97</v>
      </c>
      <c r="F872" s="409"/>
      <c r="G872" s="409"/>
      <c r="H872" s="409">
        <f>VLOOKUP(A872,'[1]2020年工作表 (填表用) (2)'!$D$7:$L$1683,9,0)</f>
        <v>44</v>
      </c>
      <c r="I872" s="417" t="str">
        <f t="shared" si="17"/>
        <v/>
      </c>
    </row>
    <row r="873" ht="15" spans="1:9">
      <c r="A873" s="401">
        <v>2130111</v>
      </c>
      <c r="B873" s="408" t="s">
        <v>783</v>
      </c>
      <c r="C873" s="409">
        <f>VLOOKUP(A873,'[1]2020年工作表 (填表用) (2)'!$D$7:$F$1731,3,0)</f>
        <v>0</v>
      </c>
      <c r="D873" s="409">
        <f>VLOOKUP(A873,'[1]2020年工作表 (填表用) (2)'!$D$7:$H$1732,5,0)</f>
        <v>23</v>
      </c>
      <c r="E873" s="409">
        <f>VLOOKUP(A873,'[1]2020年工作表 (填表用) (2)'!$D$9:$J$1631,7,0)</f>
        <v>23</v>
      </c>
      <c r="F873" s="409"/>
      <c r="G873" s="409"/>
      <c r="H873" s="409">
        <f>VLOOKUP(A873,'[1]2020年工作表 (填表用) (2)'!$D$7:$L$1683,9,0)</f>
        <v>22</v>
      </c>
      <c r="I873" s="417" t="str">
        <f t="shared" si="17"/>
        <v/>
      </c>
    </row>
    <row r="874" ht="15" spans="1:9">
      <c r="A874" s="401">
        <v>2130112</v>
      </c>
      <c r="B874" s="408" t="s">
        <v>784</v>
      </c>
      <c r="C874" s="409">
        <f>VLOOKUP(A874,'[1]2020年工作表 (填表用) (2)'!$D$7:$F$1731,3,0)</f>
        <v>9</v>
      </c>
      <c r="D874" s="409">
        <f>VLOOKUP(A874,'[1]2020年工作表 (填表用) (2)'!$D$7:$H$1732,5,0)</f>
        <v>10</v>
      </c>
      <c r="E874" s="409">
        <f>VLOOKUP(A874,'[1]2020年工作表 (填表用) (2)'!$D$9:$J$1631,7,0)</f>
        <v>10</v>
      </c>
      <c r="F874" s="409"/>
      <c r="G874" s="409"/>
      <c r="H874" s="409">
        <f>VLOOKUP(A874,'[1]2020年工作表 (填表用) (2)'!$D$7:$L$1683,9,0)</f>
        <v>5</v>
      </c>
      <c r="I874" s="417" t="str">
        <f t="shared" si="17"/>
        <v/>
      </c>
    </row>
    <row r="875" ht="15" spans="1:10">
      <c r="A875" s="401">
        <v>2130114</v>
      </c>
      <c r="B875" s="408" t="s">
        <v>785</v>
      </c>
      <c r="C875" s="409">
        <f>VLOOKUP(A875,'[1]2020年工作表 (填表用) (2)'!$D$7:$F$1731,3,0)</f>
        <v>0</v>
      </c>
      <c r="D875" s="409">
        <f>VLOOKUP(A875,'[1]2020年工作表 (填表用) (2)'!$D$7:$H$1732,5,0)</f>
        <v>0</v>
      </c>
      <c r="E875" s="409">
        <f>VLOOKUP(A875,'[1]2020年工作表 (填表用) (2)'!$D$9:$J$1631,7,0)</f>
        <v>0</v>
      </c>
      <c r="F875" s="409"/>
      <c r="G875" s="409"/>
      <c r="H875" s="409">
        <f>VLOOKUP(A875,'[1]2020年工作表 (填表用) (2)'!$D$7:$L$1683,9,0)</f>
        <v>0</v>
      </c>
      <c r="I875" s="417" t="str">
        <f t="shared" si="17"/>
        <v/>
      </c>
      <c r="J875" t="s">
        <v>138</v>
      </c>
    </row>
    <row r="876" ht="15" spans="1:9">
      <c r="A876" s="401">
        <v>2130119</v>
      </c>
      <c r="B876" s="408" t="s">
        <v>786</v>
      </c>
      <c r="C876" s="409">
        <f>VLOOKUP(A876,'[1]2020年工作表 (填表用) (2)'!$D$7:$F$1731,3,0)</f>
        <v>20</v>
      </c>
      <c r="D876" s="409">
        <f>VLOOKUP(A876,'[1]2020年工作表 (填表用) (2)'!$D$7:$H$1732,5,0)</f>
        <v>0</v>
      </c>
      <c r="E876" s="409">
        <f>VLOOKUP(A876,'[1]2020年工作表 (填表用) (2)'!$D$9:$J$1631,7,0)</f>
        <v>0</v>
      </c>
      <c r="F876" s="409"/>
      <c r="G876" s="409"/>
      <c r="H876" s="409">
        <f>VLOOKUP(A876,'[1]2020年工作表 (填表用) (2)'!$D$7:$L$1683,9,0)</f>
        <v>0</v>
      </c>
      <c r="I876" s="417" t="str">
        <f t="shared" si="17"/>
        <v/>
      </c>
    </row>
    <row r="877" ht="15" spans="1:10">
      <c r="A877" s="401">
        <v>2130120</v>
      </c>
      <c r="B877" s="408" t="s">
        <v>787</v>
      </c>
      <c r="C877" s="409">
        <f>VLOOKUP(A877,'[1]2020年工作表 (填表用) (2)'!$D$7:$F$1731,3,0)</f>
        <v>0</v>
      </c>
      <c r="D877" s="409">
        <f>VLOOKUP(A877,'[1]2020年工作表 (填表用) (2)'!$D$7:$H$1732,5,0)</f>
        <v>0</v>
      </c>
      <c r="E877" s="409">
        <f>VLOOKUP(A877,'[1]2020年工作表 (填表用) (2)'!$D$9:$J$1631,7,0)</f>
        <v>0</v>
      </c>
      <c r="F877" s="409"/>
      <c r="G877" s="409"/>
      <c r="H877" s="409">
        <f>VLOOKUP(A877,'[1]2020年工作表 (填表用) (2)'!$D$7:$L$1683,9,0)</f>
        <v>0</v>
      </c>
      <c r="I877" s="417" t="str">
        <f t="shared" si="17"/>
        <v/>
      </c>
      <c r="J877" t="s">
        <v>138</v>
      </c>
    </row>
    <row r="878" ht="15" spans="1:10">
      <c r="A878" s="401">
        <v>2130121</v>
      </c>
      <c r="B878" s="408" t="s">
        <v>788</v>
      </c>
      <c r="C878" s="409">
        <f>VLOOKUP(A878,'[1]2020年工作表 (填表用) (2)'!$D$7:$F$1731,3,0)</f>
        <v>0</v>
      </c>
      <c r="D878" s="409">
        <f>VLOOKUP(A878,'[1]2020年工作表 (填表用) (2)'!$D$7:$H$1732,5,0)</f>
        <v>0</v>
      </c>
      <c r="E878" s="409">
        <f>VLOOKUP(A878,'[1]2020年工作表 (填表用) (2)'!$D$9:$J$1631,7,0)</f>
        <v>0</v>
      </c>
      <c r="F878" s="409"/>
      <c r="G878" s="409"/>
      <c r="H878" s="409">
        <f>VLOOKUP(A878,'[1]2020年工作表 (填表用) (2)'!$D$7:$L$1683,9,0)</f>
        <v>0</v>
      </c>
      <c r="I878" s="417" t="str">
        <f t="shared" si="17"/>
        <v/>
      </c>
      <c r="J878" t="s">
        <v>138</v>
      </c>
    </row>
    <row r="879" ht="15" spans="1:12">
      <c r="A879" s="401">
        <v>2130122</v>
      </c>
      <c r="B879" s="408" t="s">
        <v>789</v>
      </c>
      <c r="C879" s="409">
        <f>VLOOKUP(A879,'[1]2020年工作表 (填表用) (2)'!$D$7:$F$1731,3,0)</f>
        <v>3430</v>
      </c>
      <c r="D879" s="409">
        <f>VLOOKUP(A879,'[1]2020年工作表 (填表用) (2)'!$D$7:$H$1732,5,0)</f>
        <v>2896</v>
      </c>
      <c r="E879" s="409">
        <f>VLOOKUP(A879,'[1]2020年工作表 (填表用) (2)'!$D$9:$J$1631,7,0)</f>
        <v>4976</v>
      </c>
      <c r="F879" s="409"/>
      <c r="G879" s="409"/>
      <c r="H879" s="409">
        <f>VLOOKUP(A879,'[1]2020年工作表 (填表用) (2)'!$D$7:$L$1683,9,0)</f>
        <v>4663</v>
      </c>
      <c r="I879" s="417" t="str">
        <f t="shared" si="17"/>
        <v/>
      </c>
      <c r="K879">
        <v>1127</v>
      </c>
      <c r="L879">
        <v>1302</v>
      </c>
    </row>
    <row r="880" ht="15" spans="1:9">
      <c r="A880" s="401">
        <v>2130124</v>
      </c>
      <c r="B880" s="408" t="s">
        <v>790</v>
      </c>
      <c r="C880" s="409">
        <f>VLOOKUP(A880,'[1]2020年工作表 (填表用) (2)'!$D$7:$F$1731,3,0)</f>
        <v>1494</v>
      </c>
      <c r="D880" s="409">
        <f>VLOOKUP(A880,'[1]2020年工作表 (填表用) (2)'!$D$7:$H$1732,5,0)</f>
        <v>335</v>
      </c>
      <c r="E880" s="409">
        <f>VLOOKUP(A880,'[1]2020年工作表 (填表用) (2)'!$D$9:$J$1631,7,0)</f>
        <v>350</v>
      </c>
      <c r="F880" s="409"/>
      <c r="G880" s="409"/>
      <c r="H880" s="409">
        <f>VLOOKUP(A880,'[1]2020年工作表 (填表用) (2)'!$D$7:$L$1683,9,0)</f>
        <v>242</v>
      </c>
      <c r="I880" s="417" t="str">
        <f t="shared" si="17"/>
        <v/>
      </c>
    </row>
    <row r="881" ht="15" spans="1:9">
      <c r="A881" s="401">
        <v>2130125</v>
      </c>
      <c r="B881" s="408" t="s">
        <v>791</v>
      </c>
      <c r="C881" s="409">
        <f>VLOOKUP(A881,'[1]2020年工作表 (填表用) (2)'!$D$7:$F$1731,3,0)</f>
        <v>166</v>
      </c>
      <c r="D881" s="409">
        <f>VLOOKUP(A881,'[1]2020年工作表 (填表用) (2)'!$D$7:$H$1732,5,0)</f>
        <v>196</v>
      </c>
      <c r="E881" s="409">
        <f>VLOOKUP(A881,'[1]2020年工作表 (填表用) (2)'!$D$9:$J$1631,7,0)</f>
        <v>196</v>
      </c>
      <c r="F881" s="409"/>
      <c r="G881" s="409"/>
      <c r="H881" s="409">
        <f>VLOOKUP(A881,'[1]2020年工作表 (填表用) (2)'!$D$7:$L$1683,9,0)</f>
        <v>129</v>
      </c>
      <c r="I881" s="417" t="str">
        <f t="shared" si="17"/>
        <v/>
      </c>
    </row>
    <row r="882" ht="15" spans="1:12">
      <c r="A882" s="401">
        <v>2130126</v>
      </c>
      <c r="B882" s="408" t="s">
        <v>792</v>
      </c>
      <c r="C882" s="409">
        <f>VLOOKUP(A882,'[1]2020年工作表 (填表用) (2)'!$D$7:$F$1731,3,0)</f>
        <v>5644</v>
      </c>
      <c r="D882" s="409">
        <f>VLOOKUP(A882,'[1]2020年工作表 (填表用) (2)'!$D$7:$H$1732,5,0)</f>
        <v>0</v>
      </c>
      <c r="E882" s="409">
        <f>VLOOKUP(A882,'[1]2020年工作表 (填表用) (2)'!$D$9:$J$1631,7,0)</f>
        <v>1586</v>
      </c>
      <c r="F882" s="409"/>
      <c r="G882" s="409"/>
      <c r="H882" s="409">
        <f>VLOOKUP(A882,'[1]2020年工作表 (填表用) (2)'!$D$7:$L$1683,9,0)</f>
        <v>7883</v>
      </c>
      <c r="I882" s="417" t="str">
        <f t="shared" si="17"/>
        <v/>
      </c>
      <c r="L882">
        <v>10</v>
      </c>
    </row>
    <row r="883" ht="15" spans="1:12">
      <c r="A883" s="401">
        <v>2130135</v>
      </c>
      <c r="B883" s="408" t="s">
        <v>793</v>
      </c>
      <c r="C883" s="409">
        <f>VLOOKUP(A883,'[1]2020年工作表 (填表用) (2)'!$D$7:$F$1731,3,0)</f>
        <v>2989</v>
      </c>
      <c r="D883" s="409">
        <f>VLOOKUP(A883,'[1]2020年工作表 (填表用) (2)'!$D$7:$H$1732,5,0)</f>
        <v>2704</v>
      </c>
      <c r="E883" s="409">
        <f>VLOOKUP(A883,'[1]2020年工作表 (填表用) (2)'!$D$9:$J$1631,7,0)</f>
        <v>1494</v>
      </c>
      <c r="F883" s="409"/>
      <c r="G883" s="409"/>
      <c r="H883" s="409">
        <f>VLOOKUP(A883,'[1]2020年工作表 (填表用) (2)'!$D$7:$L$1683,9,0)</f>
        <v>1041</v>
      </c>
      <c r="I883" s="417" t="str">
        <f t="shared" si="17"/>
        <v/>
      </c>
      <c r="K883">
        <v>141</v>
      </c>
      <c r="L883">
        <v>479</v>
      </c>
    </row>
    <row r="884" ht="15" spans="1:9">
      <c r="A884" s="401">
        <v>2130142</v>
      </c>
      <c r="B884" s="408" t="s">
        <v>794</v>
      </c>
      <c r="C884" s="409">
        <f>VLOOKUP(A884,'[1]2020年工作表 (填表用) (2)'!$D$7:$F$1731,3,0)</f>
        <v>3242</v>
      </c>
      <c r="D884" s="409">
        <f>VLOOKUP(A884,'[1]2020年工作表 (填表用) (2)'!$D$7:$H$1732,5,0)</f>
        <v>0</v>
      </c>
      <c r="E884" s="409">
        <f>VLOOKUP(A884,'[1]2020年工作表 (填表用) (2)'!$D$9:$J$1631,7,0)</f>
        <v>2000</v>
      </c>
      <c r="F884" s="409"/>
      <c r="G884" s="409"/>
      <c r="H884" s="409">
        <f>VLOOKUP(A884,'[1]2020年工作表 (填表用) (2)'!$D$7:$L$1683,9,0)</f>
        <v>2000</v>
      </c>
      <c r="I884" s="417" t="str">
        <f t="shared" si="17"/>
        <v/>
      </c>
    </row>
    <row r="885" ht="15" spans="1:12">
      <c r="A885" s="401">
        <v>2130148</v>
      </c>
      <c r="B885" s="408" t="s">
        <v>795</v>
      </c>
      <c r="C885" s="409">
        <f>VLOOKUP(A885,'[1]2020年工作表 (填表用) (2)'!$D$7:$F$1731,3,0)</f>
        <v>9</v>
      </c>
      <c r="D885" s="409">
        <f>VLOOKUP(A885,'[1]2020年工作表 (填表用) (2)'!$D$7:$H$1732,5,0)</f>
        <v>0</v>
      </c>
      <c r="E885" s="409">
        <f>VLOOKUP(A885,'[1]2020年工作表 (填表用) (2)'!$D$9:$J$1631,7,0)</f>
        <v>3</v>
      </c>
      <c r="F885" s="409"/>
      <c r="G885" s="409"/>
      <c r="H885" s="409">
        <f>VLOOKUP(A885,'[1]2020年工作表 (填表用) (2)'!$D$7:$L$1683,9,0)</f>
        <v>0</v>
      </c>
      <c r="I885" s="417" t="str">
        <f t="shared" si="17"/>
        <v/>
      </c>
      <c r="L885">
        <v>3</v>
      </c>
    </row>
    <row r="886" ht="15" spans="1:10">
      <c r="A886" s="401">
        <v>2130152</v>
      </c>
      <c r="B886" s="408" t="s">
        <v>796</v>
      </c>
      <c r="C886" s="409">
        <f>VLOOKUP(A886,'[1]2020年工作表 (填表用) (2)'!$D$7:$F$1731,3,0)</f>
        <v>0</v>
      </c>
      <c r="D886" s="409">
        <f>VLOOKUP(A886,'[1]2020年工作表 (填表用) (2)'!$D$7:$H$1732,5,0)</f>
        <v>0</v>
      </c>
      <c r="E886" s="409">
        <f>VLOOKUP(A886,'[1]2020年工作表 (填表用) (2)'!$D$9:$J$1631,7,0)</f>
        <v>0</v>
      </c>
      <c r="F886" s="409"/>
      <c r="G886" s="409"/>
      <c r="H886" s="409">
        <f>VLOOKUP(A886,'[1]2020年工作表 (填表用) (2)'!$D$7:$L$1683,9,0)</f>
        <v>0</v>
      </c>
      <c r="I886" s="417" t="str">
        <f t="shared" si="17"/>
        <v/>
      </c>
      <c r="J886" t="s">
        <v>138</v>
      </c>
    </row>
    <row r="887" ht="15" spans="1:12">
      <c r="A887" s="401">
        <v>2130153</v>
      </c>
      <c r="B887" s="408" t="s">
        <v>797</v>
      </c>
      <c r="C887" s="409">
        <f>VLOOKUP(A887,'[1]2020年工作表 (填表用) (2)'!$D$7:$F$1731,3,0)</f>
        <v>2147</v>
      </c>
      <c r="D887" s="409">
        <f>VLOOKUP(A887,'[1]2020年工作表 (填表用) (2)'!$D$7:$H$1732,5,0)</f>
        <v>2268</v>
      </c>
      <c r="E887" s="409">
        <f>VLOOKUP(A887,'[1]2020年工作表 (填表用) (2)'!$D$9:$J$1631,7,0)</f>
        <v>1323</v>
      </c>
      <c r="F887" s="409"/>
      <c r="G887" s="409"/>
      <c r="H887" s="409">
        <f>VLOOKUP(A887,'[1]2020年工作表 (填表用) (2)'!$D$7:$L$1683,9,0)</f>
        <v>649</v>
      </c>
      <c r="I887" s="417" t="str">
        <f t="shared" si="17"/>
        <v/>
      </c>
      <c r="K887">
        <v>5416</v>
      </c>
      <c r="L887">
        <v>711</v>
      </c>
    </row>
    <row r="888" ht="15" spans="1:11">
      <c r="A888" s="401">
        <v>2130199</v>
      </c>
      <c r="B888" s="408" t="s">
        <v>798</v>
      </c>
      <c r="C888" s="409">
        <f>VLOOKUP(A888,'[1]2020年工作表 (填表用) (2)'!$D$7:$F$1731,3,0)</f>
        <v>3205</v>
      </c>
      <c r="D888" s="409">
        <f>VLOOKUP(A888,'[1]2020年工作表 (填表用) (2)'!$D$7:$H$1732,5,0)</f>
        <v>2369</v>
      </c>
      <c r="E888" s="409">
        <f>VLOOKUP(A888,'[1]2020年工作表 (填表用) (2)'!$D$9:$J$1631,7,0)</f>
        <v>847</v>
      </c>
      <c r="F888" s="409"/>
      <c r="G888" s="409"/>
      <c r="H888" s="409">
        <f>VLOOKUP(A888,'[1]2020年工作表 (填表用) (2)'!$D$7:$L$1683,9,0)</f>
        <v>640</v>
      </c>
      <c r="I888" s="417" t="str">
        <f t="shared" si="17"/>
        <v/>
      </c>
      <c r="K888">
        <v>162</v>
      </c>
    </row>
    <row r="889" ht="15" spans="1:12">
      <c r="A889" s="401">
        <v>21302</v>
      </c>
      <c r="B889" s="402" t="s">
        <v>799</v>
      </c>
      <c r="C889" s="409">
        <f>VLOOKUP(A889,'[1]2020年工作表 (填表用) (2)'!$D$7:$F$1731,3,0)</f>
        <v>6284</v>
      </c>
      <c r="D889" s="409">
        <f>VLOOKUP(A889,'[1]2020年工作表 (填表用) (2)'!$D$7:$H$1732,5,0)</f>
        <v>8549</v>
      </c>
      <c r="E889" s="409">
        <f>VLOOKUP(A889,'[1]2020年工作表 (填表用) (2)'!$D$9:$J$1631,7,0)</f>
        <v>19610</v>
      </c>
      <c r="F889" s="409"/>
      <c r="G889" s="409"/>
      <c r="H889" s="409">
        <f>VLOOKUP(A889,'[1]2020年工作表 (填表用) (2)'!$D$7:$L$1683,9,0)</f>
        <v>13372</v>
      </c>
      <c r="I889" s="417" t="str">
        <f t="shared" si="17"/>
        <v/>
      </c>
      <c r="L889">
        <v>1178</v>
      </c>
    </row>
    <row r="890" ht="15" spans="1:9">
      <c r="A890" s="401">
        <v>2130201</v>
      </c>
      <c r="B890" s="408" t="s">
        <v>135</v>
      </c>
      <c r="C890" s="409">
        <f>VLOOKUP(A890,'[1]2020年工作表 (填表用) (2)'!$D$7:$F$1731,3,0)</f>
        <v>374</v>
      </c>
      <c r="D890" s="409">
        <f>VLOOKUP(A890,'[1]2020年工作表 (填表用) (2)'!$D$7:$H$1732,5,0)</f>
        <v>431</v>
      </c>
      <c r="E890" s="409">
        <f>VLOOKUP(A890,'[1]2020年工作表 (填表用) (2)'!$D$9:$J$1631,7,0)</f>
        <v>465</v>
      </c>
      <c r="F890" s="409"/>
      <c r="G890" s="409"/>
      <c r="H890" s="409">
        <f>VLOOKUP(A890,'[1]2020年工作表 (填表用) (2)'!$D$7:$L$1683,9,0)</f>
        <v>454</v>
      </c>
      <c r="I890" s="417" t="str">
        <f t="shared" si="17"/>
        <v/>
      </c>
    </row>
    <row r="891" ht="15" spans="1:9">
      <c r="A891" s="401">
        <v>2130202</v>
      </c>
      <c r="B891" s="408" t="s">
        <v>136</v>
      </c>
      <c r="C891" s="409">
        <f>VLOOKUP(A891,'[1]2020年工作表 (填表用) (2)'!$D$7:$F$1731,3,0)</f>
        <v>9</v>
      </c>
      <c r="D891" s="409">
        <f>VLOOKUP(A891,'[1]2020年工作表 (填表用) (2)'!$D$7:$H$1732,5,0)</f>
        <v>137</v>
      </c>
      <c r="E891" s="409">
        <f>VLOOKUP(A891,'[1]2020年工作表 (填表用) (2)'!$D$9:$J$1631,7,0)</f>
        <v>23</v>
      </c>
      <c r="F891" s="409"/>
      <c r="G891" s="409"/>
      <c r="H891" s="409">
        <f>VLOOKUP(A891,'[1]2020年工作表 (填表用) (2)'!$D$7:$L$1683,9,0)</f>
        <v>19</v>
      </c>
      <c r="I891" s="417" t="str">
        <f t="shared" si="17"/>
        <v/>
      </c>
    </row>
    <row r="892" ht="15" spans="1:10">
      <c r="A892" s="401">
        <v>2130203</v>
      </c>
      <c r="B892" s="408" t="s">
        <v>137</v>
      </c>
      <c r="C892" s="409">
        <f>VLOOKUP(A892,'[1]2020年工作表 (填表用) (2)'!$D$7:$F$1731,3,0)</f>
        <v>0</v>
      </c>
      <c r="D892" s="409">
        <f>VLOOKUP(A892,'[1]2020年工作表 (填表用) (2)'!$D$7:$H$1732,5,0)</f>
        <v>0</v>
      </c>
      <c r="E892" s="409">
        <f>VLOOKUP(A892,'[1]2020年工作表 (填表用) (2)'!$D$9:$J$1631,7,0)</f>
        <v>0</v>
      </c>
      <c r="F892" s="409"/>
      <c r="G892" s="409"/>
      <c r="H892" s="409">
        <f>VLOOKUP(A892,'[1]2020年工作表 (填表用) (2)'!$D$7:$L$1683,9,0)</f>
        <v>0</v>
      </c>
      <c r="I892" s="417" t="str">
        <f t="shared" si="17"/>
        <v/>
      </c>
      <c r="J892" t="s">
        <v>138</v>
      </c>
    </row>
    <row r="893" ht="15" spans="1:9">
      <c r="A893" s="401">
        <v>2130204</v>
      </c>
      <c r="B893" s="408" t="s">
        <v>800</v>
      </c>
      <c r="C893" s="409">
        <f>VLOOKUP(A893,'[1]2020年工作表 (填表用) (2)'!$D$7:$F$1731,3,0)</f>
        <v>830</v>
      </c>
      <c r="D893" s="409">
        <f>VLOOKUP(A893,'[1]2020年工作表 (填表用) (2)'!$D$7:$H$1732,5,0)</f>
        <v>1060</v>
      </c>
      <c r="E893" s="409">
        <f>VLOOKUP(A893,'[1]2020年工作表 (填表用) (2)'!$D$9:$J$1631,7,0)</f>
        <v>1114</v>
      </c>
      <c r="F893" s="409"/>
      <c r="G893" s="409"/>
      <c r="H893" s="409">
        <f>VLOOKUP(A893,'[1]2020年工作表 (填表用) (2)'!$D$7:$L$1683,9,0)</f>
        <v>1081</v>
      </c>
      <c r="I893" s="417" t="str">
        <f t="shared" si="17"/>
        <v/>
      </c>
    </row>
    <row r="894" ht="15" spans="1:12">
      <c r="A894" s="401">
        <v>2130205</v>
      </c>
      <c r="B894" s="408" t="s">
        <v>801</v>
      </c>
      <c r="C894" s="409">
        <f>VLOOKUP(A894,'[1]2020年工作表 (填表用) (2)'!$D$7:$F$1731,3,0)</f>
        <v>3362</v>
      </c>
      <c r="D894" s="409">
        <f>VLOOKUP(A894,'[1]2020年工作表 (填表用) (2)'!$D$7:$H$1732,5,0)</f>
        <v>4386</v>
      </c>
      <c r="E894" s="409">
        <f>VLOOKUP(A894,'[1]2020年工作表 (填表用) (2)'!$D$9:$J$1631,7,0)</f>
        <v>7361</v>
      </c>
      <c r="F894" s="409"/>
      <c r="G894" s="409"/>
      <c r="H894" s="409">
        <f>VLOOKUP(A894,'[1]2020年工作表 (填表用) (2)'!$D$7:$L$1683,9,0)</f>
        <v>3273</v>
      </c>
      <c r="I894" s="417" t="str">
        <f t="shared" si="17"/>
        <v/>
      </c>
      <c r="K894">
        <v>4973</v>
      </c>
      <c r="L894">
        <v>750</v>
      </c>
    </row>
    <row r="895" ht="15" spans="1:9">
      <c r="A895" s="401">
        <v>2130206</v>
      </c>
      <c r="B895" s="408" t="s">
        <v>802</v>
      </c>
      <c r="C895" s="409">
        <f>VLOOKUP(A895,'[1]2020年工作表 (填表用) (2)'!$D$7:$F$1731,3,0)</f>
        <v>4</v>
      </c>
      <c r="D895" s="409">
        <f>VLOOKUP(A895,'[1]2020年工作表 (填表用) (2)'!$D$7:$H$1732,5,0)</f>
        <v>5</v>
      </c>
      <c r="E895" s="409">
        <f>VLOOKUP(A895,'[1]2020年工作表 (填表用) (2)'!$D$9:$J$1631,7,0)</f>
        <v>5</v>
      </c>
      <c r="F895" s="409"/>
      <c r="G895" s="409"/>
      <c r="H895" s="409">
        <f>VLOOKUP(A895,'[1]2020年工作表 (填表用) (2)'!$D$7:$L$1683,9,0)</f>
        <v>5</v>
      </c>
      <c r="I895" s="417" t="str">
        <f t="shared" si="17"/>
        <v/>
      </c>
    </row>
    <row r="896" ht="15" spans="1:12">
      <c r="A896" s="401">
        <v>2130207</v>
      </c>
      <c r="B896" s="408" t="s">
        <v>803</v>
      </c>
      <c r="C896" s="409">
        <f>VLOOKUP(A896,'[1]2020年工作表 (填表用) (2)'!$D$7:$F$1731,3,0)</f>
        <v>438</v>
      </c>
      <c r="D896" s="409">
        <f>VLOOKUP(A896,'[1]2020年工作表 (填表用) (2)'!$D$7:$H$1732,5,0)</f>
        <v>711</v>
      </c>
      <c r="E896" s="409">
        <f>VLOOKUP(A896,'[1]2020年工作表 (填表用) (2)'!$D$9:$J$1631,7,0)</f>
        <v>582</v>
      </c>
      <c r="F896" s="409"/>
      <c r="G896" s="409"/>
      <c r="H896" s="409">
        <f>VLOOKUP(A896,'[1]2020年工作表 (填表用) (2)'!$D$7:$L$1683,9,0)</f>
        <v>436</v>
      </c>
      <c r="I896" s="417" t="str">
        <f t="shared" si="17"/>
        <v/>
      </c>
      <c r="K896">
        <v>54</v>
      </c>
      <c r="L896">
        <v>87</v>
      </c>
    </row>
    <row r="897" ht="15" spans="1:12">
      <c r="A897" s="401">
        <v>2130209</v>
      </c>
      <c r="B897" s="408" t="s">
        <v>804</v>
      </c>
      <c r="C897" s="409">
        <f>VLOOKUP(A897,'[1]2020年工作表 (填表用) (2)'!$D$7:$F$1731,3,0)</f>
        <v>299</v>
      </c>
      <c r="D897" s="409">
        <f>VLOOKUP(A897,'[1]2020年工作表 (填表用) (2)'!$D$7:$H$1732,5,0)</f>
        <v>348</v>
      </c>
      <c r="E897" s="409">
        <f>VLOOKUP(A897,'[1]2020年工作表 (填表用) (2)'!$D$9:$J$1631,7,0)</f>
        <v>415</v>
      </c>
      <c r="F897" s="409"/>
      <c r="G897" s="409"/>
      <c r="H897" s="409">
        <f>VLOOKUP(A897,'[1]2020年工作表 (填表用) (2)'!$D$7:$L$1683,9,0)</f>
        <v>314</v>
      </c>
      <c r="I897" s="417" t="str">
        <f t="shared" si="17"/>
        <v/>
      </c>
      <c r="L897">
        <v>150</v>
      </c>
    </row>
    <row r="898" ht="15" spans="1:12">
      <c r="A898" s="401">
        <v>2130210</v>
      </c>
      <c r="B898" s="408" t="s">
        <v>805</v>
      </c>
      <c r="C898" s="409">
        <f>VLOOKUP(A898,'[1]2020年工作表 (填表用) (2)'!$D$7:$F$1731,3,0)</f>
        <v>60</v>
      </c>
      <c r="D898" s="409">
        <f>VLOOKUP(A898,'[1]2020年工作表 (填表用) (2)'!$D$7:$H$1732,5,0)</f>
        <v>80</v>
      </c>
      <c r="E898" s="409">
        <f>VLOOKUP(A898,'[1]2020年工作表 (填表用) (2)'!$D$9:$J$1631,7,0)</f>
        <v>57</v>
      </c>
      <c r="F898" s="409"/>
      <c r="G898" s="409"/>
      <c r="H898" s="409">
        <f>VLOOKUP(A898,'[1]2020年工作表 (填表用) (2)'!$D$7:$L$1683,9,0)</f>
        <v>1023</v>
      </c>
      <c r="I898" s="417" t="str">
        <f t="shared" si="17"/>
        <v/>
      </c>
      <c r="K898">
        <v>1379</v>
      </c>
      <c r="L898">
        <v>10</v>
      </c>
    </row>
    <row r="899" ht="15" spans="1:12">
      <c r="A899" s="401">
        <v>2130211</v>
      </c>
      <c r="B899" s="408" t="s">
        <v>806</v>
      </c>
      <c r="C899" s="409">
        <f>VLOOKUP(A899,'[1]2020年工作表 (填表用) (2)'!$D$7:$F$1731,3,0)</f>
        <v>33</v>
      </c>
      <c r="D899" s="409">
        <f>VLOOKUP(A899,'[1]2020年工作表 (填表用) (2)'!$D$7:$H$1732,5,0)</f>
        <v>77</v>
      </c>
      <c r="E899" s="409">
        <f>VLOOKUP(A899,'[1]2020年工作表 (填表用) (2)'!$D$9:$J$1631,7,0)</f>
        <v>91</v>
      </c>
      <c r="F899" s="409"/>
      <c r="G899" s="409"/>
      <c r="H899" s="409">
        <f>VLOOKUP(A899,'[1]2020年工作表 (填表用) (2)'!$D$7:$L$1683,9,0)</f>
        <v>75</v>
      </c>
      <c r="I899" s="417" t="str">
        <f t="shared" si="17"/>
        <v/>
      </c>
      <c r="K899">
        <v>3</v>
      </c>
      <c r="L899">
        <v>15</v>
      </c>
    </row>
    <row r="900" ht="15" spans="1:12">
      <c r="A900" s="401">
        <v>2130212</v>
      </c>
      <c r="B900" s="408" t="s">
        <v>807</v>
      </c>
      <c r="C900" s="409">
        <f>VLOOKUP(A900,'[1]2020年工作表 (填表用) (2)'!$D$7:$F$1731,3,0)</f>
        <v>15</v>
      </c>
      <c r="D900" s="409">
        <f>VLOOKUP(A900,'[1]2020年工作表 (填表用) (2)'!$D$7:$H$1732,5,0)</f>
        <v>0</v>
      </c>
      <c r="E900" s="409">
        <f>VLOOKUP(A900,'[1]2020年工作表 (填表用) (2)'!$D$9:$J$1631,7,0)</f>
        <v>30</v>
      </c>
      <c r="F900" s="409"/>
      <c r="G900" s="409"/>
      <c r="H900" s="409">
        <f>VLOOKUP(A900,'[1]2020年工作表 (填表用) (2)'!$D$7:$L$1683,9,0)</f>
        <v>20</v>
      </c>
      <c r="I900" s="417" t="str">
        <f t="shared" si="17"/>
        <v/>
      </c>
      <c r="L900">
        <v>10</v>
      </c>
    </row>
    <row r="901" ht="15" spans="1:9">
      <c r="A901" s="401">
        <v>2130213</v>
      </c>
      <c r="B901" s="408" t="s">
        <v>808</v>
      </c>
      <c r="C901" s="409">
        <f>VLOOKUP(A901,'[1]2020年工作表 (填表用) (2)'!$D$7:$F$1731,3,0)</f>
        <v>2</v>
      </c>
      <c r="D901" s="409">
        <f>VLOOKUP(A901,'[1]2020年工作表 (填表用) (2)'!$D$7:$H$1732,5,0)</f>
        <v>20</v>
      </c>
      <c r="E901" s="409">
        <f>VLOOKUP(A901,'[1]2020年工作表 (填表用) (2)'!$D$9:$J$1631,7,0)</f>
        <v>20</v>
      </c>
      <c r="F901" s="409"/>
      <c r="G901" s="409"/>
      <c r="H901" s="409">
        <f>VLOOKUP(A901,'[1]2020年工作表 (填表用) (2)'!$D$7:$L$1683,9,0)</f>
        <v>11</v>
      </c>
      <c r="I901" s="417" t="str">
        <f t="shared" si="17"/>
        <v/>
      </c>
    </row>
    <row r="902" ht="15" spans="1:10">
      <c r="A902" s="401">
        <v>2130217</v>
      </c>
      <c r="B902" s="408" t="s">
        <v>809</v>
      </c>
      <c r="C902" s="409">
        <f>VLOOKUP(A902,'[1]2020年工作表 (填表用) (2)'!$D$7:$F$1731,3,0)</f>
        <v>0</v>
      </c>
      <c r="D902" s="409">
        <f>VLOOKUP(A902,'[1]2020年工作表 (填表用) (2)'!$D$7:$H$1732,5,0)</f>
        <v>0</v>
      </c>
      <c r="E902" s="409">
        <f>VLOOKUP(A902,'[1]2020年工作表 (填表用) (2)'!$D$9:$J$1631,7,0)</f>
        <v>0</v>
      </c>
      <c r="F902" s="409"/>
      <c r="G902" s="409"/>
      <c r="H902" s="409">
        <f>VLOOKUP(A902,'[1]2020年工作表 (填表用) (2)'!$D$7:$L$1683,9,0)</f>
        <v>0</v>
      </c>
      <c r="I902" s="417" t="str">
        <f t="shared" si="17"/>
        <v/>
      </c>
      <c r="J902" t="s">
        <v>138</v>
      </c>
    </row>
    <row r="903" ht="15" spans="1:10">
      <c r="A903" s="401">
        <v>2130220</v>
      </c>
      <c r="B903" s="408" t="s">
        <v>810</v>
      </c>
      <c r="C903" s="409">
        <f>VLOOKUP(A903,'[1]2020年工作表 (填表用) (2)'!$D$7:$F$1731,3,0)</f>
        <v>0</v>
      </c>
      <c r="D903" s="409">
        <f>VLOOKUP(A903,'[1]2020年工作表 (填表用) (2)'!$D$7:$H$1732,5,0)</f>
        <v>0</v>
      </c>
      <c r="E903" s="409">
        <f>VLOOKUP(A903,'[1]2020年工作表 (填表用) (2)'!$D$9:$J$1631,7,0)</f>
        <v>0</v>
      </c>
      <c r="F903" s="409"/>
      <c r="G903" s="409"/>
      <c r="H903" s="409">
        <f>VLOOKUP(A903,'[1]2020年工作表 (填表用) (2)'!$D$7:$L$1683,9,0)</f>
        <v>0</v>
      </c>
      <c r="I903" s="417" t="str">
        <f t="shared" si="17"/>
        <v/>
      </c>
      <c r="J903" t="s">
        <v>138</v>
      </c>
    </row>
    <row r="904" ht="15" spans="1:10">
      <c r="A904" s="401">
        <v>2130221</v>
      </c>
      <c r="B904" s="408" t="s">
        <v>811</v>
      </c>
      <c r="C904" s="409">
        <f>VLOOKUP(A904,'[1]2020年工作表 (填表用) (2)'!$D$7:$F$1731,3,0)</f>
        <v>0</v>
      </c>
      <c r="D904" s="409">
        <f>VLOOKUP(A904,'[1]2020年工作表 (填表用) (2)'!$D$7:$H$1732,5,0)</f>
        <v>0</v>
      </c>
      <c r="E904" s="409">
        <f>VLOOKUP(A904,'[1]2020年工作表 (填表用) (2)'!$D$9:$J$1631,7,0)</f>
        <v>0</v>
      </c>
      <c r="F904" s="409"/>
      <c r="G904" s="409"/>
      <c r="H904" s="409">
        <f>VLOOKUP(A904,'[1]2020年工作表 (填表用) (2)'!$D$7:$L$1683,9,0)</f>
        <v>0</v>
      </c>
      <c r="I904" s="417" t="str">
        <f t="shared" si="17"/>
        <v/>
      </c>
      <c r="J904" t="s">
        <v>138</v>
      </c>
    </row>
    <row r="905" ht="15" spans="1:10">
      <c r="A905" s="401">
        <v>2130223</v>
      </c>
      <c r="B905" s="408" t="s">
        <v>812</v>
      </c>
      <c r="C905" s="409">
        <f>VLOOKUP(A905,'[1]2020年工作表 (填表用) (2)'!$D$7:$F$1731,3,0)</f>
        <v>0</v>
      </c>
      <c r="D905" s="409">
        <f>VLOOKUP(A905,'[1]2020年工作表 (填表用) (2)'!$D$7:$H$1732,5,0)</f>
        <v>0</v>
      </c>
      <c r="E905" s="409">
        <f>VLOOKUP(A905,'[1]2020年工作表 (填表用) (2)'!$D$9:$J$1631,7,0)</f>
        <v>0</v>
      </c>
      <c r="F905" s="409"/>
      <c r="G905" s="409"/>
      <c r="H905" s="409">
        <f>VLOOKUP(A905,'[1]2020年工作表 (填表用) (2)'!$D$7:$L$1683,9,0)</f>
        <v>0</v>
      </c>
      <c r="I905" s="417" t="str">
        <f t="shared" si="17"/>
        <v/>
      </c>
      <c r="J905" t="s">
        <v>138</v>
      </c>
    </row>
    <row r="906" ht="15" spans="1:11">
      <c r="A906" s="401">
        <v>2130226</v>
      </c>
      <c r="B906" s="408" t="s">
        <v>813</v>
      </c>
      <c r="C906" s="409">
        <f>VLOOKUP(A906,'[1]2020年工作表 (填表用) (2)'!$D$7:$F$1731,3,0)</f>
        <v>0</v>
      </c>
      <c r="D906" s="409">
        <f>VLOOKUP(A906,'[1]2020年工作表 (填表用) (2)'!$D$7:$H$1732,5,0)</f>
        <v>0</v>
      </c>
      <c r="E906" s="409">
        <f>VLOOKUP(A906,'[1]2020年工作表 (填表用) (2)'!$D$9:$J$1631,7,0)</f>
        <v>95</v>
      </c>
      <c r="F906" s="409"/>
      <c r="G906" s="409"/>
      <c r="H906" s="409">
        <f>VLOOKUP(A906,'[1]2020年工作表 (填表用) (2)'!$D$7:$L$1683,9,0)</f>
        <v>12</v>
      </c>
      <c r="I906" s="417" t="str">
        <f t="shared" si="17"/>
        <v/>
      </c>
      <c r="K906">
        <v>83</v>
      </c>
    </row>
    <row r="907" ht="15" spans="1:10">
      <c r="A907" s="401">
        <v>2130227</v>
      </c>
      <c r="B907" s="408" t="s">
        <v>814</v>
      </c>
      <c r="C907" s="409">
        <f>VLOOKUP(A907,'[1]2020年工作表 (填表用) (2)'!$D$7:$F$1731,3,0)</f>
        <v>0</v>
      </c>
      <c r="D907" s="409">
        <f>VLOOKUP(A907,'[1]2020年工作表 (填表用) (2)'!$D$7:$H$1732,5,0)</f>
        <v>0</v>
      </c>
      <c r="E907" s="409">
        <f>VLOOKUP(A907,'[1]2020年工作表 (填表用) (2)'!$D$9:$J$1631,7,0)</f>
        <v>0</v>
      </c>
      <c r="F907" s="409"/>
      <c r="G907" s="409"/>
      <c r="H907" s="409">
        <f>VLOOKUP(A907,'[1]2020年工作表 (填表用) (2)'!$D$7:$L$1683,9,0)</f>
        <v>0</v>
      </c>
      <c r="I907" s="417" t="str">
        <f t="shared" si="17"/>
        <v/>
      </c>
      <c r="J907" t="s">
        <v>138</v>
      </c>
    </row>
    <row r="908" ht="15" spans="1:10">
      <c r="A908" s="401">
        <v>2130232</v>
      </c>
      <c r="B908" s="408" t="s">
        <v>815</v>
      </c>
      <c r="C908" s="409">
        <f>VLOOKUP(A908,'[1]2020年工作表 (填表用) (2)'!$D$7:$F$1731,3,0)</f>
        <v>0</v>
      </c>
      <c r="D908" s="409">
        <f>VLOOKUP(A908,'[1]2020年工作表 (填表用) (2)'!$D$7:$H$1732,5,0)</f>
        <v>0</v>
      </c>
      <c r="E908" s="409">
        <f>VLOOKUP(A908,'[1]2020年工作表 (填表用) (2)'!$D$9:$J$1631,7,0)</f>
        <v>0</v>
      </c>
      <c r="F908" s="409"/>
      <c r="G908" s="409"/>
      <c r="H908" s="409">
        <f>VLOOKUP(A908,'[1]2020年工作表 (填表用) (2)'!$D$7:$L$1683,9,0)</f>
        <v>0</v>
      </c>
      <c r="I908" s="417" t="str">
        <f t="shared" si="17"/>
        <v/>
      </c>
      <c r="J908" t="s">
        <v>138</v>
      </c>
    </row>
    <row r="909" ht="15" spans="1:12">
      <c r="A909" s="401">
        <v>2130234</v>
      </c>
      <c r="B909" s="408" t="s">
        <v>816</v>
      </c>
      <c r="C909" s="409">
        <f>VLOOKUP(A909,'[1]2020年工作表 (填表用) (2)'!$D$7:$F$1731,3,0)</f>
        <v>710</v>
      </c>
      <c r="D909" s="409">
        <f>VLOOKUP(A909,'[1]2020年工作表 (填表用) (2)'!$D$7:$H$1732,5,0)</f>
        <v>1106</v>
      </c>
      <c r="E909" s="409">
        <f>VLOOKUP(A909,'[1]2020年工作表 (填表用) (2)'!$D$9:$J$1631,7,0)</f>
        <v>813</v>
      </c>
      <c r="F909" s="409"/>
      <c r="G909" s="409"/>
      <c r="H909" s="409">
        <f>VLOOKUP(A909,'[1]2020年工作表 (填表用) (2)'!$D$7:$L$1683,9,0)</f>
        <v>518</v>
      </c>
      <c r="I909" s="417" t="str">
        <f t="shared" si="17"/>
        <v/>
      </c>
      <c r="K909">
        <v>55</v>
      </c>
      <c r="L909">
        <v>85</v>
      </c>
    </row>
    <row r="910" ht="15" spans="1:9">
      <c r="A910" s="401">
        <v>2130235</v>
      </c>
      <c r="B910" s="408" t="s">
        <v>817</v>
      </c>
      <c r="C910" s="409">
        <f>VLOOKUP(A910,'[1]2020年工作表 (填表用) (2)'!$D$7:$F$1731,3,0)</f>
        <v>0</v>
      </c>
      <c r="D910" s="409">
        <f>VLOOKUP(A910,'[1]2020年工作表 (填表用) (2)'!$D$7:$H$1732,5,0)</f>
        <v>0</v>
      </c>
      <c r="E910" s="409">
        <f>VLOOKUP(A910,'[1]2020年工作表 (填表用) (2)'!$D$9:$J$1631,7,0)</f>
        <v>6033</v>
      </c>
      <c r="F910" s="409"/>
      <c r="G910" s="409"/>
      <c r="H910" s="409">
        <f>VLOOKUP(A910,'[1]2020年工作表 (填表用) (2)'!$D$7:$L$1683,9,0)</f>
        <v>6033</v>
      </c>
      <c r="I910" s="417" t="str">
        <f t="shared" si="17"/>
        <v/>
      </c>
    </row>
    <row r="911" ht="15" spans="1:10">
      <c r="A911" s="401">
        <v>2130236</v>
      </c>
      <c r="B911" s="408" t="s">
        <v>818</v>
      </c>
      <c r="C911" s="409">
        <f>VLOOKUP(A911,'[1]2020年工作表 (填表用) (2)'!$D$7:$F$1731,3,0)</f>
        <v>0</v>
      </c>
      <c r="D911" s="409">
        <f>VLOOKUP(A911,'[1]2020年工作表 (填表用) (2)'!$D$7:$H$1732,5,0)</f>
        <v>0</v>
      </c>
      <c r="E911" s="409">
        <f>VLOOKUP(A911,'[1]2020年工作表 (填表用) (2)'!$D$9:$J$1631,7,0)</f>
        <v>0</v>
      </c>
      <c r="F911" s="409"/>
      <c r="G911" s="409"/>
      <c r="H911" s="409">
        <f>VLOOKUP(A911,'[1]2020年工作表 (填表用) (2)'!$D$7:$L$1683,9,0)</f>
        <v>0</v>
      </c>
      <c r="I911" s="417" t="str">
        <f t="shared" ref="I911:I974" si="18">IF(ISERROR(H911/G911),"",H911/G911*100)</f>
        <v/>
      </c>
      <c r="J911" t="s">
        <v>138</v>
      </c>
    </row>
    <row r="912" ht="15" spans="1:10">
      <c r="A912" s="401">
        <v>2130237</v>
      </c>
      <c r="B912" s="408" t="s">
        <v>784</v>
      </c>
      <c r="C912" s="409">
        <f>VLOOKUP(A912,'[1]2020年工作表 (填表用) (2)'!$D$7:$F$1731,3,0)</f>
        <v>0</v>
      </c>
      <c r="D912" s="409">
        <f>VLOOKUP(A912,'[1]2020年工作表 (填表用) (2)'!$D$7:$H$1732,5,0)</f>
        <v>0</v>
      </c>
      <c r="E912" s="409">
        <f>VLOOKUP(A912,'[1]2020年工作表 (填表用) (2)'!$D$9:$J$1631,7,0)</f>
        <v>0</v>
      </c>
      <c r="F912" s="409"/>
      <c r="G912" s="409"/>
      <c r="H912" s="409">
        <f>VLOOKUP(A912,'[1]2020年工作表 (填表用) (2)'!$D$7:$L$1683,9,0)</f>
        <v>0</v>
      </c>
      <c r="I912" s="417" t="str">
        <f t="shared" si="18"/>
        <v/>
      </c>
      <c r="J912" t="s">
        <v>138</v>
      </c>
    </row>
    <row r="913" ht="15" spans="1:12">
      <c r="A913" s="401">
        <v>2130299</v>
      </c>
      <c r="B913" s="408" t="s">
        <v>819</v>
      </c>
      <c r="C913" s="409">
        <f>VLOOKUP(A913,'[1]2020年工作表 (填表用) (2)'!$D$7:$F$1731,3,0)</f>
        <v>148</v>
      </c>
      <c r="D913" s="409">
        <f>VLOOKUP(A913,'[1]2020年工作表 (填表用) (2)'!$D$7:$H$1732,5,0)</f>
        <v>188</v>
      </c>
      <c r="E913" s="409">
        <f>VLOOKUP(A913,'[1]2020年工作表 (填表用) (2)'!$D$9:$J$1631,7,0)</f>
        <v>2505</v>
      </c>
      <c r="F913" s="409"/>
      <c r="G913" s="409"/>
      <c r="H913" s="409">
        <f>VLOOKUP(A913,'[1]2020年工作表 (填表用) (2)'!$D$7:$L$1683,9,0)</f>
        <v>98</v>
      </c>
      <c r="I913" s="417" t="str">
        <f t="shared" si="18"/>
        <v/>
      </c>
      <c r="K913">
        <v>15</v>
      </c>
      <c r="L913">
        <v>71</v>
      </c>
    </row>
    <row r="914" ht="15" spans="1:12">
      <c r="A914" s="401">
        <v>21303</v>
      </c>
      <c r="B914" s="402" t="s">
        <v>820</v>
      </c>
      <c r="C914" s="409">
        <f>VLOOKUP(A914,'[1]2020年工作表 (填表用) (2)'!$D$7:$F$1731,3,0)</f>
        <v>10215</v>
      </c>
      <c r="D914" s="409">
        <f>VLOOKUP(A914,'[1]2020年工作表 (填表用) (2)'!$D$7:$H$1732,5,0)</f>
        <v>20710</v>
      </c>
      <c r="E914" s="409">
        <f>VLOOKUP(A914,'[1]2020年工作表 (填表用) (2)'!$D$9:$J$1631,7,0)</f>
        <v>12063</v>
      </c>
      <c r="F914" s="409"/>
      <c r="G914" s="409"/>
      <c r="H914" s="409">
        <f>VLOOKUP(A914,'[1]2020年工作表 (填表用) (2)'!$D$7:$L$1683,9,0)</f>
        <v>8999</v>
      </c>
      <c r="I914" s="417" t="str">
        <f t="shared" si="18"/>
        <v/>
      </c>
      <c r="L914">
        <v>2280</v>
      </c>
    </row>
    <row r="915" ht="15" spans="1:9">
      <c r="A915" s="401">
        <v>2130301</v>
      </c>
      <c r="B915" s="408" t="s">
        <v>135</v>
      </c>
      <c r="C915" s="409">
        <f>VLOOKUP(A915,'[1]2020年工作表 (填表用) (2)'!$D$7:$F$1731,3,0)</f>
        <v>329</v>
      </c>
      <c r="D915" s="409">
        <f>VLOOKUP(A915,'[1]2020年工作表 (填表用) (2)'!$D$7:$H$1732,5,0)</f>
        <v>366</v>
      </c>
      <c r="E915" s="409">
        <f>VLOOKUP(A915,'[1]2020年工作表 (填表用) (2)'!$D$9:$J$1631,7,0)</f>
        <v>586</v>
      </c>
      <c r="F915" s="409"/>
      <c r="G915" s="409"/>
      <c r="H915" s="409">
        <f>VLOOKUP(A915,'[1]2020年工作表 (填表用) (2)'!$D$7:$L$1683,9,0)</f>
        <v>544</v>
      </c>
      <c r="I915" s="417" t="str">
        <f t="shared" si="18"/>
        <v/>
      </c>
    </row>
    <row r="916" ht="15" spans="1:9">
      <c r="A916" s="401">
        <v>2130302</v>
      </c>
      <c r="B916" s="408" t="s">
        <v>136</v>
      </c>
      <c r="C916" s="409">
        <f>VLOOKUP(A916,'[1]2020年工作表 (填表用) (2)'!$D$7:$F$1731,3,0)</f>
        <v>57</v>
      </c>
      <c r="D916" s="409">
        <f>VLOOKUP(A916,'[1]2020年工作表 (填表用) (2)'!$D$7:$H$1732,5,0)</f>
        <v>149</v>
      </c>
      <c r="E916" s="409">
        <f>VLOOKUP(A916,'[1]2020年工作表 (填表用) (2)'!$D$9:$J$1631,7,0)</f>
        <v>85</v>
      </c>
      <c r="F916" s="409"/>
      <c r="G916" s="409"/>
      <c r="H916" s="409">
        <f>VLOOKUP(A916,'[1]2020年工作表 (填表用) (2)'!$D$7:$L$1683,9,0)</f>
        <v>67</v>
      </c>
      <c r="I916" s="417" t="str">
        <f t="shared" si="18"/>
        <v/>
      </c>
    </row>
    <row r="917" ht="15" spans="1:10">
      <c r="A917" s="401">
        <v>2130303</v>
      </c>
      <c r="B917" s="408" t="s">
        <v>137</v>
      </c>
      <c r="C917" s="409">
        <f>VLOOKUP(A917,'[1]2020年工作表 (填表用) (2)'!$D$7:$F$1731,3,0)</f>
        <v>0</v>
      </c>
      <c r="D917" s="409">
        <f>VLOOKUP(A917,'[1]2020年工作表 (填表用) (2)'!$D$7:$H$1732,5,0)</f>
        <v>0</v>
      </c>
      <c r="E917" s="409">
        <f>VLOOKUP(A917,'[1]2020年工作表 (填表用) (2)'!$D$9:$J$1631,7,0)</f>
        <v>0</v>
      </c>
      <c r="F917" s="409"/>
      <c r="G917" s="409"/>
      <c r="H917" s="409">
        <f>VLOOKUP(A917,'[1]2020年工作表 (填表用) (2)'!$D$7:$L$1683,9,0)</f>
        <v>0</v>
      </c>
      <c r="I917" s="417" t="str">
        <f t="shared" si="18"/>
        <v/>
      </c>
      <c r="J917" t="s">
        <v>138</v>
      </c>
    </row>
    <row r="918" ht="15" spans="1:9">
      <c r="A918" s="401">
        <v>2130304</v>
      </c>
      <c r="B918" s="408" t="s">
        <v>821</v>
      </c>
      <c r="C918" s="409">
        <f>VLOOKUP(A918,'[1]2020年工作表 (填表用) (2)'!$D$7:$F$1731,3,0)</f>
        <v>222</v>
      </c>
      <c r="D918" s="409">
        <f>VLOOKUP(A918,'[1]2020年工作表 (填表用) (2)'!$D$7:$H$1732,5,0)</f>
        <v>223</v>
      </c>
      <c r="E918" s="409">
        <f>VLOOKUP(A918,'[1]2020年工作表 (填表用) (2)'!$D$9:$J$1631,7,0)</f>
        <v>176</v>
      </c>
      <c r="F918" s="409"/>
      <c r="G918" s="409"/>
      <c r="H918" s="409">
        <f>VLOOKUP(A918,'[1]2020年工作表 (填表用) (2)'!$D$7:$L$1683,9,0)</f>
        <v>138</v>
      </c>
      <c r="I918" s="417" t="str">
        <f t="shared" si="18"/>
        <v/>
      </c>
    </row>
    <row r="919" ht="15" spans="1:12">
      <c r="A919" s="401">
        <v>2130305</v>
      </c>
      <c r="B919" s="408" t="s">
        <v>822</v>
      </c>
      <c r="C919" s="409">
        <f>VLOOKUP(A919,'[1]2020年工作表 (填表用) (2)'!$D$7:$F$1731,3,0)</f>
        <v>5007</v>
      </c>
      <c r="D919" s="409">
        <f>VLOOKUP(A919,'[1]2020年工作表 (填表用) (2)'!$D$7:$H$1732,5,0)</f>
        <v>9851</v>
      </c>
      <c r="E919" s="409">
        <f>VLOOKUP(A919,'[1]2020年工作表 (填表用) (2)'!$D$9:$J$1631,7,0)</f>
        <v>5267</v>
      </c>
      <c r="F919" s="409"/>
      <c r="G919" s="409"/>
      <c r="H919" s="409">
        <f>VLOOKUP(A919,'[1]2020年工作表 (填表用) (2)'!$D$7:$L$1683,9,0)</f>
        <v>4604</v>
      </c>
      <c r="I919" s="417" t="str">
        <f t="shared" si="18"/>
        <v/>
      </c>
      <c r="K919">
        <v>269</v>
      </c>
      <c r="L919">
        <v>1858</v>
      </c>
    </row>
    <row r="920" ht="15" spans="1:12">
      <c r="A920" s="401">
        <v>2130306</v>
      </c>
      <c r="B920" s="408" t="s">
        <v>823</v>
      </c>
      <c r="C920" s="409">
        <f>VLOOKUP(A920,'[1]2020年工作表 (填表用) (2)'!$D$7:$F$1731,3,0)</f>
        <v>1174</v>
      </c>
      <c r="D920" s="409">
        <f>VLOOKUP(A920,'[1]2020年工作表 (填表用) (2)'!$D$7:$H$1732,5,0)</f>
        <v>2524</v>
      </c>
      <c r="E920" s="409">
        <f>VLOOKUP(A920,'[1]2020年工作表 (填表用) (2)'!$D$9:$J$1631,7,0)</f>
        <v>2132</v>
      </c>
      <c r="F920" s="409"/>
      <c r="G920" s="409"/>
      <c r="H920" s="409">
        <f>VLOOKUP(A920,'[1]2020年工作表 (填表用) (2)'!$D$7:$L$1683,9,0)</f>
        <v>1729</v>
      </c>
      <c r="I920" s="417" t="str">
        <f t="shared" si="18"/>
        <v/>
      </c>
      <c r="K920">
        <v>263</v>
      </c>
      <c r="L920">
        <v>218</v>
      </c>
    </row>
    <row r="921" ht="15" spans="1:10">
      <c r="A921" s="401">
        <v>2130307</v>
      </c>
      <c r="B921" s="408" t="s">
        <v>824</v>
      </c>
      <c r="C921" s="409">
        <f>VLOOKUP(A921,'[1]2020年工作表 (填表用) (2)'!$D$7:$F$1731,3,0)</f>
        <v>0</v>
      </c>
      <c r="D921" s="409">
        <f>VLOOKUP(A921,'[1]2020年工作表 (填表用) (2)'!$D$7:$H$1732,5,0)</f>
        <v>0</v>
      </c>
      <c r="E921" s="409">
        <f>VLOOKUP(A921,'[1]2020年工作表 (填表用) (2)'!$D$9:$J$1631,7,0)</f>
        <v>0</v>
      </c>
      <c r="F921" s="409"/>
      <c r="G921" s="409"/>
      <c r="H921" s="409">
        <f>VLOOKUP(A921,'[1]2020年工作表 (填表用) (2)'!$D$7:$L$1683,9,0)</f>
        <v>0</v>
      </c>
      <c r="I921" s="417" t="str">
        <f t="shared" si="18"/>
        <v/>
      </c>
      <c r="J921" t="s">
        <v>138</v>
      </c>
    </row>
    <row r="922" ht="15" spans="1:9">
      <c r="A922" s="401">
        <v>2130308</v>
      </c>
      <c r="B922" s="408" t="s">
        <v>825</v>
      </c>
      <c r="C922" s="409">
        <f>VLOOKUP(A922,'[1]2020年工作表 (填表用) (2)'!$D$7:$F$1731,3,0)</f>
        <v>236</v>
      </c>
      <c r="D922" s="409">
        <f>VLOOKUP(A922,'[1]2020年工作表 (填表用) (2)'!$D$7:$H$1732,5,0)</f>
        <v>0</v>
      </c>
      <c r="E922" s="409">
        <f>VLOOKUP(A922,'[1]2020年工作表 (填表用) (2)'!$D$9:$J$1631,7,0)</f>
        <v>0</v>
      </c>
      <c r="F922" s="409"/>
      <c r="G922" s="409"/>
      <c r="H922" s="409">
        <f>VLOOKUP(A922,'[1]2020年工作表 (填表用) (2)'!$D$7:$L$1683,9,0)</f>
        <v>0</v>
      </c>
      <c r="I922" s="417" t="str">
        <f t="shared" si="18"/>
        <v/>
      </c>
    </row>
    <row r="923" ht="15" spans="1:12">
      <c r="A923" s="401">
        <v>2130309</v>
      </c>
      <c r="B923" s="408" t="s">
        <v>826</v>
      </c>
      <c r="C923" s="409">
        <f>VLOOKUP(A923,'[1]2020年工作表 (填表用) (2)'!$D$7:$F$1731,3,0)</f>
        <v>228</v>
      </c>
      <c r="D923" s="409">
        <f>VLOOKUP(A923,'[1]2020年工作表 (填表用) (2)'!$D$7:$H$1732,5,0)</f>
        <v>613</v>
      </c>
      <c r="E923" s="409">
        <f>VLOOKUP(A923,'[1]2020年工作表 (填表用) (2)'!$D$9:$J$1631,7,0)</f>
        <v>416</v>
      </c>
      <c r="F923" s="409"/>
      <c r="G923" s="409"/>
      <c r="H923" s="409">
        <f>VLOOKUP(A923,'[1]2020年工作表 (填表用) (2)'!$D$7:$L$1683,9,0)</f>
        <v>162</v>
      </c>
      <c r="I923" s="417" t="str">
        <f t="shared" si="18"/>
        <v/>
      </c>
      <c r="L923">
        <v>100</v>
      </c>
    </row>
    <row r="924" ht="15" spans="1:9">
      <c r="A924" s="401">
        <v>2130310</v>
      </c>
      <c r="B924" s="408" t="s">
        <v>827</v>
      </c>
      <c r="C924" s="409">
        <f>VLOOKUP(A924,'[1]2020年工作表 (填表用) (2)'!$D$7:$F$1731,3,0)</f>
        <v>205</v>
      </c>
      <c r="D924" s="409">
        <f>VLOOKUP(A924,'[1]2020年工作表 (填表用) (2)'!$D$7:$H$1732,5,0)</f>
        <v>323</v>
      </c>
      <c r="E924" s="409">
        <f>VLOOKUP(A924,'[1]2020年工作表 (填表用) (2)'!$D$9:$J$1631,7,0)</f>
        <v>259</v>
      </c>
      <c r="F924" s="409"/>
      <c r="G924" s="409"/>
      <c r="H924" s="409">
        <f>VLOOKUP(A924,'[1]2020年工作表 (填表用) (2)'!$D$7:$L$1683,9,0)</f>
        <v>150</v>
      </c>
      <c r="I924" s="417" t="str">
        <f t="shared" si="18"/>
        <v/>
      </c>
    </row>
    <row r="925" ht="15" spans="1:9">
      <c r="A925" s="401">
        <v>2130311</v>
      </c>
      <c r="B925" s="408" t="s">
        <v>828</v>
      </c>
      <c r="C925" s="409">
        <f>VLOOKUP(A925,'[1]2020年工作表 (填表用) (2)'!$D$7:$F$1731,3,0)</f>
        <v>381</v>
      </c>
      <c r="D925" s="409">
        <f>VLOOKUP(A925,'[1]2020年工作表 (填表用) (2)'!$D$7:$H$1732,5,0)</f>
        <v>695</v>
      </c>
      <c r="E925" s="409">
        <f>VLOOKUP(A925,'[1]2020年工作表 (填表用) (2)'!$D$9:$J$1631,7,0)</f>
        <v>693</v>
      </c>
      <c r="F925" s="409"/>
      <c r="G925" s="409"/>
      <c r="H925" s="409">
        <f>VLOOKUP(A925,'[1]2020年工作表 (填表用) (2)'!$D$7:$L$1683,9,0)</f>
        <v>446</v>
      </c>
      <c r="I925" s="417" t="str">
        <f t="shared" si="18"/>
        <v/>
      </c>
    </row>
    <row r="926" ht="15" spans="1:11">
      <c r="A926" s="401">
        <v>2130312</v>
      </c>
      <c r="B926" s="408" t="s">
        <v>829</v>
      </c>
      <c r="C926" s="409">
        <f>VLOOKUP(A926,'[1]2020年工作表 (填表用) (2)'!$D$7:$F$1731,3,0)</f>
        <v>320</v>
      </c>
      <c r="D926" s="409">
        <f>VLOOKUP(A926,'[1]2020年工作表 (填表用) (2)'!$D$7:$H$1732,5,0)</f>
        <v>464</v>
      </c>
      <c r="E926" s="409">
        <f>VLOOKUP(A926,'[1]2020年工作表 (填表用) (2)'!$D$9:$J$1631,7,0)</f>
        <v>570</v>
      </c>
      <c r="F926" s="409"/>
      <c r="G926" s="409"/>
      <c r="H926" s="409">
        <f>VLOOKUP(A926,'[1]2020年工作表 (填表用) (2)'!$D$7:$L$1683,9,0)</f>
        <v>420</v>
      </c>
      <c r="I926" s="417" t="str">
        <f t="shared" si="18"/>
        <v/>
      </c>
      <c r="K926">
        <v>34</v>
      </c>
    </row>
    <row r="927" ht="15" spans="1:9">
      <c r="A927" s="401">
        <v>2130313</v>
      </c>
      <c r="B927" s="408" t="s">
        <v>830</v>
      </c>
      <c r="C927" s="409">
        <f>VLOOKUP(A927,'[1]2020年工作表 (填表用) (2)'!$D$7:$F$1731,3,0)</f>
        <v>13</v>
      </c>
      <c r="D927" s="409">
        <f>VLOOKUP(A927,'[1]2020年工作表 (填表用) (2)'!$D$7:$H$1732,5,0)</f>
        <v>150</v>
      </c>
      <c r="E927" s="409">
        <f>VLOOKUP(A927,'[1]2020年工作表 (填表用) (2)'!$D$9:$J$1631,7,0)</f>
        <v>60</v>
      </c>
      <c r="F927" s="409"/>
      <c r="G927" s="409"/>
      <c r="H927" s="409">
        <f>VLOOKUP(A927,'[1]2020年工作表 (填表用) (2)'!$D$7:$L$1683,9,0)</f>
        <v>31</v>
      </c>
      <c r="I927" s="417" t="str">
        <f t="shared" si="18"/>
        <v/>
      </c>
    </row>
    <row r="928" ht="15" spans="1:11">
      <c r="A928" s="401">
        <v>2130314</v>
      </c>
      <c r="B928" s="408" t="s">
        <v>831</v>
      </c>
      <c r="C928" s="409">
        <f>VLOOKUP(A928,'[1]2020年工作表 (填表用) (2)'!$D$7:$F$1731,3,0)</f>
        <v>84</v>
      </c>
      <c r="D928" s="409">
        <f>VLOOKUP(A928,'[1]2020年工作表 (填表用) (2)'!$D$7:$H$1732,5,0)</f>
        <v>257</v>
      </c>
      <c r="E928" s="409">
        <f>VLOOKUP(A928,'[1]2020年工作表 (填表用) (2)'!$D$9:$J$1631,7,0)</f>
        <v>370</v>
      </c>
      <c r="F928" s="409"/>
      <c r="G928" s="409"/>
      <c r="H928" s="409">
        <f>VLOOKUP(A928,'[1]2020年工作表 (填表用) (2)'!$D$7:$L$1683,9,0)</f>
        <v>99</v>
      </c>
      <c r="I928" s="417" t="str">
        <f t="shared" si="18"/>
        <v/>
      </c>
      <c r="K928">
        <v>50</v>
      </c>
    </row>
    <row r="929" ht="15" spans="1:12">
      <c r="A929" s="401">
        <v>2130315</v>
      </c>
      <c r="B929" s="408" t="s">
        <v>832</v>
      </c>
      <c r="C929" s="409">
        <f>VLOOKUP(A929,'[1]2020年工作表 (填表用) (2)'!$D$7:$F$1731,3,0)</f>
        <v>0</v>
      </c>
      <c r="D929" s="409">
        <f>VLOOKUP(A929,'[1]2020年工作表 (填表用) (2)'!$D$7:$H$1732,5,0)</f>
        <v>0</v>
      </c>
      <c r="E929" s="409">
        <f>VLOOKUP(A929,'[1]2020年工作表 (填表用) (2)'!$D$9:$J$1631,7,0)</f>
        <v>324</v>
      </c>
      <c r="F929" s="409"/>
      <c r="G929" s="409"/>
      <c r="H929" s="409">
        <f>VLOOKUP(A929,'[1]2020年工作表 (填表用) (2)'!$D$7:$L$1683,9,0)</f>
        <v>46</v>
      </c>
      <c r="I929" s="417" t="str">
        <f t="shared" si="18"/>
        <v/>
      </c>
      <c r="L929">
        <v>100</v>
      </c>
    </row>
    <row r="930" ht="15" spans="1:9">
      <c r="A930" s="401">
        <v>2130316</v>
      </c>
      <c r="B930" s="408" t="s">
        <v>833</v>
      </c>
      <c r="C930" s="409">
        <f>VLOOKUP(A930,'[1]2020年工作表 (填表用) (2)'!$D$7:$F$1731,3,0)</f>
        <v>179</v>
      </c>
      <c r="D930" s="409">
        <f>VLOOKUP(A930,'[1]2020年工作表 (填表用) (2)'!$D$7:$H$1732,5,0)</f>
        <v>2082</v>
      </c>
      <c r="E930" s="409">
        <f>VLOOKUP(A930,'[1]2020年工作表 (填表用) (2)'!$D$9:$J$1631,7,0)</f>
        <v>182</v>
      </c>
      <c r="F930" s="409"/>
      <c r="G930" s="409"/>
      <c r="H930" s="409">
        <f>VLOOKUP(A930,'[1]2020年工作表 (填表用) (2)'!$D$7:$L$1683,9,0)</f>
        <v>86</v>
      </c>
      <c r="I930" s="417" t="str">
        <f t="shared" si="18"/>
        <v/>
      </c>
    </row>
    <row r="931" ht="15" spans="1:10">
      <c r="A931" s="401">
        <v>2130317</v>
      </c>
      <c r="B931" s="408" t="s">
        <v>834</v>
      </c>
      <c r="C931" s="409">
        <f>VLOOKUP(A931,'[1]2020年工作表 (填表用) (2)'!$D$7:$F$1731,3,0)</f>
        <v>0</v>
      </c>
      <c r="D931" s="409">
        <f>VLOOKUP(A931,'[1]2020年工作表 (填表用) (2)'!$D$7:$H$1732,5,0)</f>
        <v>0</v>
      </c>
      <c r="E931" s="409">
        <f>VLOOKUP(A931,'[1]2020年工作表 (填表用) (2)'!$D$9:$J$1631,7,0)</f>
        <v>0</v>
      </c>
      <c r="F931" s="409"/>
      <c r="G931" s="409"/>
      <c r="H931" s="409">
        <f>VLOOKUP(A931,'[1]2020年工作表 (填表用) (2)'!$D$7:$L$1683,9,0)</f>
        <v>0</v>
      </c>
      <c r="I931" s="417" t="str">
        <f t="shared" si="18"/>
        <v/>
      </c>
      <c r="J931" t="s">
        <v>138</v>
      </c>
    </row>
    <row r="932" ht="15" spans="1:10">
      <c r="A932" s="401">
        <v>2130318</v>
      </c>
      <c r="B932" s="408" t="s">
        <v>835</v>
      </c>
      <c r="C932" s="409">
        <f>VLOOKUP(A932,'[1]2020年工作表 (填表用) (2)'!$D$7:$F$1731,3,0)</f>
        <v>0</v>
      </c>
      <c r="D932" s="409">
        <f>VLOOKUP(A932,'[1]2020年工作表 (填表用) (2)'!$D$7:$H$1732,5,0)</f>
        <v>0</v>
      </c>
      <c r="E932" s="409">
        <f>VLOOKUP(A932,'[1]2020年工作表 (填表用) (2)'!$D$9:$J$1631,7,0)</f>
        <v>0</v>
      </c>
      <c r="F932" s="409"/>
      <c r="G932" s="409"/>
      <c r="H932" s="409">
        <f>VLOOKUP(A932,'[1]2020年工作表 (填表用) (2)'!$D$7:$L$1683,9,0)</f>
        <v>0</v>
      </c>
      <c r="I932" s="417" t="str">
        <f t="shared" si="18"/>
        <v/>
      </c>
      <c r="J932" t="s">
        <v>138</v>
      </c>
    </row>
    <row r="933" ht="15" spans="1:10">
      <c r="A933" s="401">
        <v>2130319</v>
      </c>
      <c r="B933" s="408" t="s">
        <v>836</v>
      </c>
      <c r="C933" s="409">
        <f>VLOOKUP(A933,'[1]2020年工作表 (填表用) (2)'!$D$7:$F$1731,3,0)</f>
        <v>0</v>
      </c>
      <c r="D933" s="409">
        <f>VLOOKUP(A933,'[1]2020年工作表 (填表用) (2)'!$D$7:$H$1732,5,0)</f>
        <v>0</v>
      </c>
      <c r="E933" s="409">
        <f>VLOOKUP(A933,'[1]2020年工作表 (填表用) (2)'!$D$9:$J$1631,7,0)</f>
        <v>0</v>
      </c>
      <c r="F933" s="409"/>
      <c r="G933" s="409"/>
      <c r="H933" s="409">
        <f>VLOOKUP(A933,'[1]2020年工作表 (填表用) (2)'!$D$7:$L$1683,9,0)</f>
        <v>0</v>
      </c>
      <c r="I933" s="417" t="str">
        <f t="shared" si="18"/>
        <v/>
      </c>
      <c r="J933" t="s">
        <v>138</v>
      </c>
    </row>
    <row r="934" ht="15" spans="1:11">
      <c r="A934" s="401">
        <v>2130321</v>
      </c>
      <c r="B934" s="408" t="s">
        <v>837</v>
      </c>
      <c r="C934" s="409">
        <f>VLOOKUP(A934,'[1]2020年工作表 (填表用) (2)'!$D$7:$F$1731,3,0)</f>
        <v>393</v>
      </c>
      <c r="D934" s="409">
        <f>VLOOKUP(A934,'[1]2020年工作表 (填表用) (2)'!$D$7:$H$1732,5,0)</f>
        <v>0</v>
      </c>
      <c r="E934" s="409">
        <f>VLOOKUP(A934,'[1]2020年工作表 (填表用) (2)'!$D$9:$J$1631,7,0)</f>
        <v>440</v>
      </c>
      <c r="F934" s="409"/>
      <c r="G934" s="409"/>
      <c r="H934" s="409">
        <f>VLOOKUP(A934,'[1]2020年工作表 (填表用) (2)'!$D$7:$L$1683,9,0)</f>
        <v>172</v>
      </c>
      <c r="I934" s="417" t="str">
        <f t="shared" si="18"/>
        <v/>
      </c>
      <c r="K934">
        <v>279</v>
      </c>
    </row>
    <row r="935" ht="15" spans="1:9">
      <c r="A935" s="401">
        <v>2130322</v>
      </c>
      <c r="B935" s="408" t="s">
        <v>838</v>
      </c>
      <c r="C935" s="409">
        <f>VLOOKUP(A935,'[1]2020年工作表 (填表用) (2)'!$D$7:$F$1731,3,0)</f>
        <v>0</v>
      </c>
      <c r="D935" s="409">
        <f>VLOOKUP(A935,'[1]2020年工作表 (填表用) (2)'!$D$7:$H$1732,5,0)</f>
        <v>36</v>
      </c>
      <c r="E935" s="409">
        <f>VLOOKUP(A935,'[1]2020年工作表 (填表用) (2)'!$D$9:$J$1631,7,0)</f>
        <v>30</v>
      </c>
      <c r="F935" s="409"/>
      <c r="G935" s="409"/>
      <c r="H935" s="409">
        <f>VLOOKUP(A935,'[1]2020年工作表 (填表用) (2)'!$D$7:$L$1683,9,0)</f>
        <v>20</v>
      </c>
      <c r="I935" s="417" t="str">
        <f t="shared" si="18"/>
        <v/>
      </c>
    </row>
    <row r="936" ht="15" spans="1:10">
      <c r="A936" s="401">
        <v>2130333</v>
      </c>
      <c r="B936" s="408" t="s">
        <v>812</v>
      </c>
      <c r="C936" s="409">
        <f>VLOOKUP(A936,'[1]2020年工作表 (填表用) (2)'!$D$7:$F$1731,3,0)</f>
        <v>0</v>
      </c>
      <c r="D936" s="409">
        <f>VLOOKUP(A936,'[1]2020年工作表 (填表用) (2)'!$D$7:$H$1732,5,0)</f>
        <v>0</v>
      </c>
      <c r="E936" s="409">
        <f>VLOOKUP(A936,'[1]2020年工作表 (填表用) (2)'!$D$9:$J$1631,7,0)</f>
        <v>0</v>
      </c>
      <c r="F936" s="409"/>
      <c r="G936" s="409"/>
      <c r="H936" s="409">
        <f>VLOOKUP(A936,'[1]2020年工作表 (填表用) (2)'!$D$7:$L$1683,9,0)</f>
        <v>0</v>
      </c>
      <c r="I936" s="417" t="str">
        <f t="shared" si="18"/>
        <v/>
      </c>
      <c r="J936" t="s">
        <v>138</v>
      </c>
    </row>
    <row r="937" ht="15" spans="1:9">
      <c r="A937" s="401">
        <v>2130334</v>
      </c>
      <c r="B937" s="408" t="s">
        <v>839</v>
      </c>
      <c r="C937" s="409">
        <f>VLOOKUP(A937,'[1]2020年工作表 (填表用) (2)'!$D$7:$F$1731,3,0)</f>
        <v>0</v>
      </c>
      <c r="D937" s="409">
        <f>VLOOKUP(A937,'[1]2020年工作表 (填表用) (2)'!$D$7:$H$1732,5,0)</f>
        <v>0</v>
      </c>
      <c r="E937" s="409">
        <f>VLOOKUP(A937,'[1]2020年工作表 (填表用) (2)'!$D$9:$J$1631,7,0)</f>
        <v>0</v>
      </c>
      <c r="F937" s="409"/>
      <c r="G937" s="409"/>
      <c r="H937" s="409">
        <f>VLOOKUP(A937,'[1]2020年工作表 (填表用) (2)'!$D$7:$L$1683,9,0)</f>
        <v>0</v>
      </c>
      <c r="I937" s="417" t="str">
        <f t="shared" si="18"/>
        <v/>
      </c>
    </row>
    <row r="938" ht="15" spans="1:12">
      <c r="A938" s="401">
        <v>2130335</v>
      </c>
      <c r="B938" s="408" t="s">
        <v>840</v>
      </c>
      <c r="C938" s="409">
        <f>VLOOKUP(A938,'[1]2020年工作表 (填表用) (2)'!$D$7:$F$1731,3,0)</f>
        <v>1280</v>
      </c>
      <c r="D938" s="409">
        <f>VLOOKUP(A938,'[1]2020年工作表 (填表用) (2)'!$D$7:$H$1732,5,0)</f>
        <v>2977</v>
      </c>
      <c r="E938" s="409">
        <f>VLOOKUP(A938,'[1]2020年工作表 (填表用) (2)'!$D$9:$J$1631,7,0)</f>
        <v>472</v>
      </c>
      <c r="F938" s="409"/>
      <c r="G938" s="409"/>
      <c r="H938" s="409">
        <f>VLOOKUP(A938,'[1]2020年工作表 (填表用) (2)'!$D$7:$L$1683,9,0)</f>
        <v>285</v>
      </c>
      <c r="I938" s="417" t="str">
        <f t="shared" si="18"/>
        <v/>
      </c>
      <c r="L938">
        <v>4</v>
      </c>
    </row>
    <row r="939" ht="15" spans="1:10">
      <c r="A939" s="401">
        <v>2130336</v>
      </c>
      <c r="B939" s="408" t="s">
        <v>841</v>
      </c>
      <c r="C939" s="409">
        <f>VLOOKUP(A939,'[1]2020年工作表 (填表用) (2)'!$D$7:$F$1731,3,0)</f>
        <v>0</v>
      </c>
      <c r="D939" s="409">
        <f>VLOOKUP(A939,'[1]2020年工作表 (填表用) (2)'!$D$7:$H$1732,5,0)</f>
        <v>0</v>
      </c>
      <c r="E939" s="409">
        <f>VLOOKUP(A939,'[1]2020年工作表 (填表用) (2)'!$D$9:$J$1631,7,0)</f>
        <v>0</v>
      </c>
      <c r="F939" s="409"/>
      <c r="G939" s="409"/>
      <c r="H939" s="409">
        <f>VLOOKUP(A939,'[1]2020年工作表 (填表用) (2)'!$D$7:$L$1683,9,0)</f>
        <v>0</v>
      </c>
      <c r="I939" s="417" t="str">
        <f t="shared" si="18"/>
        <v/>
      </c>
      <c r="J939" t="s">
        <v>138</v>
      </c>
    </row>
    <row r="940" ht="15" spans="1:10">
      <c r="A940" s="401">
        <v>2130337</v>
      </c>
      <c r="B940" s="408" t="s">
        <v>842</v>
      </c>
      <c r="C940" s="409">
        <f>VLOOKUP(A940,'[1]2020年工作表 (填表用) (2)'!$D$7:$F$1731,3,0)</f>
        <v>0</v>
      </c>
      <c r="D940" s="409">
        <f>VLOOKUP(A940,'[1]2020年工作表 (填表用) (2)'!$D$7:$H$1732,5,0)</f>
        <v>0</v>
      </c>
      <c r="E940" s="409">
        <f>VLOOKUP(A940,'[1]2020年工作表 (填表用) (2)'!$D$9:$J$1631,7,0)</f>
        <v>0</v>
      </c>
      <c r="F940" s="409"/>
      <c r="G940" s="409"/>
      <c r="H940" s="409">
        <f>VLOOKUP(A940,'[1]2020年工作表 (填表用) (2)'!$D$7:$L$1683,9,0)</f>
        <v>0</v>
      </c>
      <c r="I940" s="417" t="str">
        <f t="shared" si="18"/>
        <v/>
      </c>
      <c r="J940" t="s">
        <v>138</v>
      </c>
    </row>
    <row r="941" ht="15" spans="1:9">
      <c r="A941" s="401">
        <v>2130399</v>
      </c>
      <c r="B941" s="408" t="s">
        <v>843</v>
      </c>
      <c r="C941" s="409">
        <f>VLOOKUP(A941,'[1]2020年工作表 (填表用) (2)'!$D$7:$F$1731,3,0)</f>
        <v>107</v>
      </c>
      <c r="D941" s="409">
        <f>VLOOKUP(A941,'[1]2020年工作表 (填表用) (2)'!$D$7:$H$1732,5,0)</f>
        <v>0</v>
      </c>
      <c r="E941" s="409">
        <f>VLOOKUP(A941,'[1]2020年工作表 (填表用) (2)'!$D$9:$J$1631,7,0)</f>
        <v>0</v>
      </c>
      <c r="F941" s="409"/>
      <c r="G941" s="409"/>
      <c r="H941" s="409">
        <f>VLOOKUP(A941,'[1]2020年工作表 (填表用) (2)'!$D$7:$L$1683,9,0)</f>
        <v>0</v>
      </c>
      <c r="I941" s="417" t="str">
        <f t="shared" si="18"/>
        <v/>
      </c>
    </row>
    <row r="942" ht="15" spans="1:9">
      <c r="A942" s="401">
        <v>21305</v>
      </c>
      <c r="B942" s="402" t="s">
        <v>844</v>
      </c>
      <c r="C942" s="409">
        <f>VLOOKUP(A942,'[1]2020年工作表 (填表用) (2)'!$D$7:$F$1731,3,0)</f>
        <v>2697</v>
      </c>
      <c r="D942" s="409">
        <f>VLOOKUP(A942,'[1]2020年工作表 (填表用) (2)'!$D$7:$H$1732,5,0)</f>
        <v>2739</v>
      </c>
      <c r="E942" s="409">
        <f>VLOOKUP(A942,'[1]2020年工作表 (填表用) (2)'!$D$9:$J$1631,7,0)</f>
        <v>3224</v>
      </c>
      <c r="F942" s="409"/>
      <c r="G942" s="409"/>
      <c r="H942" s="409">
        <f>VLOOKUP(A942,'[1]2020年工作表 (填表用) (2)'!$D$7:$L$1683,9,0)</f>
        <v>3130</v>
      </c>
      <c r="I942" s="417" t="str">
        <f t="shared" si="18"/>
        <v/>
      </c>
    </row>
    <row r="943" ht="15" spans="1:10">
      <c r="A943" s="401">
        <v>2130501</v>
      </c>
      <c r="B943" s="408" t="s">
        <v>135</v>
      </c>
      <c r="C943" s="409">
        <f>VLOOKUP(A943,'[1]2020年工作表 (填表用) (2)'!$D$7:$F$1731,3,0)</f>
        <v>0</v>
      </c>
      <c r="D943" s="409">
        <f>VLOOKUP(A943,'[1]2020年工作表 (填表用) (2)'!$D$7:$H$1732,5,0)</f>
        <v>0</v>
      </c>
      <c r="E943" s="409">
        <f>VLOOKUP(A943,'[1]2020年工作表 (填表用) (2)'!$D$9:$J$1631,7,0)</f>
        <v>0</v>
      </c>
      <c r="F943" s="409"/>
      <c r="G943" s="409"/>
      <c r="H943" s="409">
        <f>VLOOKUP(A943,'[1]2020年工作表 (填表用) (2)'!$D$7:$L$1683,9,0)</f>
        <v>0</v>
      </c>
      <c r="I943" s="417" t="str">
        <f t="shared" si="18"/>
        <v/>
      </c>
      <c r="J943" t="s">
        <v>138</v>
      </c>
    </row>
    <row r="944" ht="15" spans="1:10">
      <c r="A944" s="401">
        <v>2130502</v>
      </c>
      <c r="B944" s="408" t="s">
        <v>136</v>
      </c>
      <c r="C944" s="409">
        <f>VLOOKUP(A944,'[1]2020年工作表 (填表用) (2)'!$D$7:$F$1731,3,0)</f>
        <v>0</v>
      </c>
      <c r="D944" s="409">
        <f>VLOOKUP(A944,'[1]2020年工作表 (填表用) (2)'!$D$7:$H$1732,5,0)</f>
        <v>0</v>
      </c>
      <c r="E944" s="409">
        <f>VLOOKUP(A944,'[1]2020年工作表 (填表用) (2)'!$D$9:$J$1631,7,0)</f>
        <v>0</v>
      </c>
      <c r="F944" s="409"/>
      <c r="G944" s="409"/>
      <c r="H944" s="409">
        <f>VLOOKUP(A944,'[1]2020年工作表 (填表用) (2)'!$D$7:$L$1683,9,0)</f>
        <v>0</v>
      </c>
      <c r="I944" s="417" t="str">
        <f t="shared" si="18"/>
        <v/>
      </c>
      <c r="J944" t="s">
        <v>138</v>
      </c>
    </row>
    <row r="945" ht="15" spans="1:10">
      <c r="A945" s="401">
        <v>2130503</v>
      </c>
      <c r="B945" s="408" t="s">
        <v>137</v>
      </c>
      <c r="C945" s="409">
        <f>VLOOKUP(A945,'[1]2020年工作表 (填表用) (2)'!$D$7:$F$1731,3,0)</f>
        <v>0</v>
      </c>
      <c r="D945" s="409">
        <f>VLOOKUP(A945,'[1]2020年工作表 (填表用) (2)'!$D$7:$H$1732,5,0)</f>
        <v>0</v>
      </c>
      <c r="E945" s="409">
        <f>VLOOKUP(A945,'[1]2020年工作表 (填表用) (2)'!$D$9:$J$1631,7,0)</f>
        <v>0</v>
      </c>
      <c r="F945" s="409"/>
      <c r="G945" s="409"/>
      <c r="H945" s="409">
        <f>VLOOKUP(A945,'[1]2020年工作表 (填表用) (2)'!$D$7:$L$1683,9,0)</f>
        <v>0</v>
      </c>
      <c r="I945" s="417" t="str">
        <f t="shared" si="18"/>
        <v/>
      </c>
      <c r="J945" t="s">
        <v>138</v>
      </c>
    </row>
    <row r="946" ht="15" spans="1:9">
      <c r="A946" s="401">
        <v>2130504</v>
      </c>
      <c r="B946" s="408" t="s">
        <v>845</v>
      </c>
      <c r="C946" s="409">
        <f>VLOOKUP(A946,'[1]2020年工作表 (填表用) (2)'!$D$7:$F$1731,3,0)</f>
        <v>939</v>
      </c>
      <c r="D946" s="409">
        <f>VLOOKUP(A946,'[1]2020年工作表 (填表用) (2)'!$D$7:$H$1732,5,0)</f>
        <v>949</v>
      </c>
      <c r="E946" s="409">
        <f>VLOOKUP(A946,'[1]2020年工作表 (填表用) (2)'!$D$9:$J$1631,7,0)</f>
        <v>279</v>
      </c>
      <c r="F946" s="409"/>
      <c r="G946" s="409"/>
      <c r="H946" s="409">
        <f>VLOOKUP(A946,'[1]2020年工作表 (填表用) (2)'!$D$7:$L$1683,9,0)</f>
        <v>279</v>
      </c>
      <c r="I946" s="417" t="str">
        <f t="shared" si="18"/>
        <v/>
      </c>
    </row>
    <row r="947" ht="15" spans="1:9">
      <c r="A947" s="401">
        <v>2130505</v>
      </c>
      <c r="B947" s="408" t="s">
        <v>846</v>
      </c>
      <c r="C947" s="409">
        <f>VLOOKUP(A947,'[1]2020年工作表 (填表用) (2)'!$D$7:$F$1731,3,0)</f>
        <v>386</v>
      </c>
      <c r="D947" s="409">
        <f>VLOOKUP(A947,'[1]2020年工作表 (填表用) (2)'!$D$7:$H$1732,5,0)</f>
        <v>260</v>
      </c>
      <c r="E947" s="409">
        <f>VLOOKUP(A947,'[1]2020年工作表 (填表用) (2)'!$D$9:$J$1631,7,0)</f>
        <v>1171</v>
      </c>
      <c r="F947" s="409"/>
      <c r="G947" s="409"/>
      <c r="H947" s="409">
        <f>VLOOKUP(A947,'[1]2020年工作表 (填表用) (2)'!$D$7:$L$1683,9,0)</f>
        <v>1173</v>
      </c>
      <c r="I947" s="417" t="str">
        <f t="shared" si="18"/>
        <v/>
      </c>
    </row>
    <row r="948" ht="15" spans="1:9">
      <c r="A948" s="401">
        <v>2130506</v>
      </c>
      <c r="B948" s="408" t="s">
        <v>847</v>
      </c>
      <c r="C948" s="409">
        <f>VLOOKUP(A948,'[1]2020年工作表 (填表用) (2)'!$D$7:$F$1731,3,0)</f>
        <v>0</v>
      </c>
      <c r="D948" s="409">
        <f>VLOOKUP(A948,'[1]2020年工作表 (填表用) (2)'!$D$7:$H$1732,5,0)</f>
        <v>0</v>
      </c>
      <c r="E948" s="409">
        <f>VLOOKUP(A948,'[1]2020年工作表 (填表用) (2)'!$D$9:$J$1631,7,0)</f>
        <v>0</v>
      </c>
      <c r="F948" s="409"/>
      <c r="G948" s="409"/>
      <c r="H948" s="409">
        <f>VLOOKUP(A948,'[1]2020年工作表 (填表用) (2)'!$D$7:$L$1683,9,0)</f>
        <v>0</v>
      </c>
      <c r="I948" s="417" t="str">
        <f t="shared" si="18"/>
        <v/>
      </c>
    </row>
    <row r="949" ht="15" spans="1:9">
      <c r="A949" s="401">
        <v>2130507</v>
      </c>
      <c r="B949" s="408" t="s">
        <v>848</v>
      </c>
      <c r="C949" s="409">
        <f>VLOOKUP(A949,'[1]2020年工作表 (填表用) (2)'!$D$7:$F$1731,3,0)</f>
        <v>0</v>
      </c>
      <c r="D949" s="409">
        <f>VLOOKUP(A949,'[1]2020年工作表 (填表用) (2)'!$D$7:$H$1732,5,0)</f>
        <v>0</v>
      </c>
      <c r="E949" s="409">
        <f>VLOOKUP(A949,'[1]2020年工作表 (填表用) (2)'!$D$9:$J$1631,7,0)</f>
        <v>40</v>
      </c>
      <c r="F949" s="409"/>
      <c r="G949" s="409"/>
      <c r="H949" s="409">
        <f>VLOOKUP(A949,'[1]2020年工作表 (填表用) (2)'!$D$7:$L$1683,9,0)</f>
        <v>40</v>
      </c>
      <c r="I949" s="417" t="str">
        <f t="shared" si="18"/>
        <v/>
      </c>
    </row>
    <row r="950" ht="15" spans="1:10">
      <c r="A950" s="401">
        <v>2130508</v>
      </c>
      <c r="B950" s="408" t="s">
        <v>849</v>
      </c>
      <c r="C950" s="409">
        <f>VLOOKUP(A950,'[1]2020年工作表 (填表用) (2)'!$D$7:$F$1731,3,0)</f>
        <v>0</v>
      </c>
      <c r="D950" s="409">
        <f>VLOOKUP(A950,'[1]2020年工作表 (填表用) (2)'!$D$7:$H$1732,5,0)</f>
        <v>0</v>
      </c>
      <c r="E950" s="409">
        <f>VLOOKUP(A950,'[1]2020年工作表 (填表用) (2)'!$D$9:$J$1631,7,0)</f>
        <v>0</v>
      </c>
      <c r="F950" s="409"/>
      <c r="G950" s="409"/>
      <c r="H950" s="409">
        <f>VLOOKUP(A950,'[1]2020年工作表 (填表用) (2)'!$D$7:$L$1683,9,0)</f>
        <v>0</v>
      </c>
      <c r="I950" s="417" t="str">
        <f t="shared" si="18"/>
        <v/>
      </c>
      <c r="J950" t="s">
        <v>138</v>
      </c>
    </row>
    <row r="951" ht="15" spans="1:10">
      <c r="A951" s="401">
        <v>2130550</v>
      </c>
      <c r="B951" s="408" t="s">
        <v>850</v>
      </c>
      <c r="C951" s="409">
        <f>VLOOKUP(A951,'[1]2020年工作表 (填表用) (2)'!$D$7:$F$1731,3,0)</f>
        <v>0</v>
      </c>
      <c r="D951" s="409">
        <f>VLOOKUP(A951,'[1]2020年工作表 (填表用) (2)'!$D$7:$H$1732,5,0)</f>
        <v>0</v>
      </c>
      <c r="E951" s="409">
        <f>VLOOKUP(A951,'[1]2020年工作表 (填表用) (2)'!$D$9:$J$1631,7,0)</f>
        <v>0</v>
      </c>
      <c r="F951" s="409"/>
      <c r="G951" s="409"/>
      <c r="H951" s="409">
        <f>VLOOKUP(A951,'[1]2020年工作表 (填表用) (2)'!$D$7:$L$1683,9,0)</f>
        <v>0</v>
      </c>
      <c r="I951" s="417" t="str">
        <f t="shared" si="18"/>
        <v/>
      </c>
      <c r="J951" t="s">
        <v>138</v>
      </c>
    </row>
    <row r="952" ht="15" spans="1:9">
      <c r="A952" s="401">
        <v>2130599</v>
      </c>
      <c r="B952" s="408" t="s">
        <v>851</v>
      </c>
      <c r="C952" s="409">
        <f>VLOOKUP(A952,'[1]2020年工作表 (填表用) (2)'!$D$7:$F$1731,3,0)</f>
        <v>1372</v>
      </c>
      <c r="D952" s="409">
        <f>VLOOKUP(A952,'[1]2020年工作表 (填表用) (2)'!$D$7:$H$1732,5,0)</f>
        <v>1530</v>
      </c>
      <c r="E952" s="409">
        <f>VLOOKUP(A952,'[1]2020年工作表 (填表用) (2)'!$D$9:$J$1631,7,0)</f>
        <v>1734</v>
      </c>
      <c r="F952" s="409"/>
      <c r="G952" s="409"/>
      <c r="H952" s="409">
        <f>VLOOKUP(A952,'[1]2020年工作表 (填表用) (2)'!$D$7:$L$1683,9,0)</f>
        <v>1638</v>
      </c>
      <c r="I952" s="417" t="str">
        <f t="shared" si="18"/>
        <v/>
      </c>
    </row>
    <row r="953" ht="15" spans="1:12">
      <c r="A953" s="401">
        <v>21307</v>
      </c>
      <c r="B953" s="402" t="s">
        <v>852</v>
      </c>
      <c r="C953" s="409">
        <f>VLOOKUP(A953,'[1]2020年工作表 (填表用) (2)'!$D$7:$F$1731,3,0)</f>
        <v>1543</v>
      </c>
      <c r="D953" s="409">
        <f>VLOOKUP(A953,'[1]2020年工作表 (填表用) (2)'!$D$7:$H$1732,5,0)</f>
        <v>2926</v>
      </c>
      <c r="E953" s="409">
        <f>VLOOKUP(A953,'[1]2020年工作表 (填表用) (2)'!$D$9:$J$1631,7,0)</f>
        <v>4184</v>
      </c>
      <c r="F953" s="409"/>
      <c r="G953" s="409"/>
      <c r="H953" s="409">
        <f>VLOOKUP(A953,'[1]2020年工作表 (填表用) (2)'!$D$7:$L$1683,9,0)</f>
        <v>1420</v>
      </c>
      <c r="I953" s="417" t="str">
        <f t="shared" si="18"/>
        <v/>
      </c>
      <c r="L953">
        <v>1327</v>
      </c>
    </row>
    <row r="954" ht="15" spans="1:12">
      <c r="A954" s="401">
        <v>2130701</v>
      </c>
      <c r="B954" s="408" t="s">
        <v>853</v>
      </c>
      <c r="C954" s="409">
        <f>VLOOKUP(A954,'[1]2020年工作表 (填表用) (2)'!$D$7:$F$1731,3,0)</f>
        <v>1543</v>
      </c>
      <c r="D954" s="409">
        <f>VLOOKUP(A954,'[1]2020年工作表 (填表用) (2)'!$D$7:$H$1732,5,0)</f>
        <v>2926</v>
      </c>
      <c r="E954" s="409">
        <f>VLOOKUP(A954,'[1]2020年工作表 (填表用) (2)'!$D$9:$J$1631,7,0)</f>
        <v>4184</v>
      </c>
      <c r="F954" s="409"/>
      <c r="G954" s="409"/>
      <c r="H954" s="409">
        <f>VLOOKUP(A954,'[1]2020年工作表 (填表用) (2)'!$D$7:$L$1683,9,0)</f>
        <v>1420</v>
      </c>
      <c r="I954" s="417" t="str">
        <f t="shared" si="18"/>
        <v/>
      </c>
      <c r="K954">
        <v>3328</v>
      </c>
      <c r="L954">
        <v>1327</v>
      </c>
    </row>
    <row r="955" ht="15" spans="1:10">
      <c r="A955" s="401">
        <v>2130704</v>
      </c>
      <c r="B955" s="408" t="s">
        <v>854</v>
      </c>
      <c r="C955" s="409">
        <f>VLOOKUP(A955,'[1]2020年工作表 (填表用) (2)'!$D$7:$F$1731,3,0)</f>
        <v>0</v>
      </c>
      <c r="D955" s="409">
        <f>VLOOKUP(A955,'[1]2020年工作表 (填表用) (2)'!$D$7:$H$1732,5,0)</f>
        <v>0</v>
      </c>
      <c r="E955" s="409">
        <f>VLOOKUP(A955,'[1]2020年工作表 (填表用) (2)'!$D$9:$J$1631,7,0)</f>
        <v>0</v>
      </c>
      <c r="F955" s="409"/>
      <c r="G955" s="409"/>
      <c r="H955" s="409">
        <f>VLOOKUP(A955,'[1]2020年工作表 (填表用) (2)'!$D$7:$L$1683,9,0)</f>
        <v>0</v>
      </c>
      <c r="I955" s="417" t="str">
        <f t="shared" si="18"/>
        <v/>
      </c>
      <c r="J955" t="s">
        <v>138</v>
      </c>
    </row>
    <row r="956" ht="15" spans="1:10">
      <c r="A956" s="401">
        <v>2130705</v>
      </c>
      <c r="B956" s="408" t="s">
        <v>855</v>
      </c>
      <c r="C956" s="409">
        <f>VLOOKUP(A956,'[1]2020年工作表 (填表用) (2)'!$D$7:$F$1731,3,0)</f>
        <v>0</v>
      </c>
      <c r="D956" s="409">
        <f>VLOOKUP(A956,'[1]2020年工作表 (填表用) (2)'!$D$7:$H$1732,5,0)</f>
        <v>0</v>
      </c>
      <c r="E956" s="409">
        <f>VLOOKUP(A956,'[1]2020年工作表 (填表用) (2)'!$D$9:$J$1631,7,0)</f>
        <v>0</v>
      </c>
      <c r="F956" s="409"/>
      <c r="G956" s="409"/>
      <c r="H956" s="409">
        <f>VLOOKUP(A956,'[1]2020年工作表 (填表用) (2)'!$D$7:$L$1683,9,0)</f>
        <v>0</v>
      </c>
      <c r="I956" s="417" t="str">
        <f t="shared" si="18"/>
        <v/>
      </c>
      <c r="J956" t="s">
        <v>138</v>
      </c>
    </row>
    <row r="957" ht="15" spans="1:10">
      <c r="A957" s="401">
        <v>2130706</v>
      </c>
      <c r="B957" s="408" t="s">
        <v>856</v>
      </c>
      <c r="C957" s="409">
        <f>VLOOKUP(A957,'[1]2020年工作表 (填表用) (2)'!$D$7:$F$1731,3,0)</f>
        <v>0</v>
      </c>
      <c r="D957" s="409">
        <f>VLOOKUP(A957,'[1]2020年工作表 (填表用) (2)'!$D$7:$H$1732,5,0)</f>
        <v>0</v>
      </c>
      <c r="E957" s="409">
        <f>VLOOKUP(A957,'[1]2020年工作表 (填表用) (2)'!$D$9:$J$1631,7,0)</f>
        <v>0</v>
      </c>
      <c r="F957" s="409"/>
      <c r="G957" s="409"/>
      <c r="H957" s="409">
        <f>VLOOKUP(A957,'[1]2020年工作表 (填表用) (2)'!$D$7:$L$1683,9,0)</f>
        <v>0</v>
      </c>
      <c r="I957" s="417" t="str">
        <f t="shared" si="18"/>
        <v/>
      </c>
      <c r="J957" t="s">
        <v>138</v>
      </c>
    </row>
    <row r="958" ht="15" spans="1:10">
      <c r="A958" s="401">
        <v>2130707</v>
      </c>
      <c r="B958" s="408" t="s">
        <v>857</v>
      </c>
      <c r="C958" s="409">
        <f>VLOOKUP(A958,'[1]2020年工作表 (填表用) (2)'!$D$7:$F$1731,3,0)</f>
        <v>0</v>
      </c>
      <c r="D958" s="409">
        <f>VLOOKUP(A958,'[1]2020年工作表 (填表用) (2)'!$D$7:$H$1732,5,0)</f>
        <v>0</v>
      </c>
      <c r="E958" s="409">
        <f>VLOOKUP(A958,'[1]2020年工作表 (填表用) (2)'!$D$9:$J$1631,7,0)</f>
        <v>0</v>
      </c>
      <c r="F958" s="409"/>
      <c r="G958" s="409"/>
      <c r="H958" s="409">
        <f>VLOOKUP(A958,'[1]2020年工作表 (填表用) (2)'!$D$7:$L$1683,9,0)</f>
        <v>0</v>
      </c>
      <c r="I958" s="417" t="str">
        <f t="shared" si="18"/>
        <v/>
      </c>
      <c r="J958" t="s">
        <v>138</v>
      </c>
    </row>
    <row r="959" ht="15" spans="1:9">
      <c r="A959" s="401">
        <v>2130799</v>
      </c>
      <c r="B959" s="408" t="s">
        <v>858</v>
      </c>
      <c r="C959" s="409">
        <f>VLOOKUP(A959,'[1]2020年工作表 (填表用) (2)'!$D$7:$F$1731,3,0)</f>
        <v>0</v>
      </c>
      <c r="D959" s="409">
        <f>VLOOKUP(A959,'[1]2020年工作表 (填表用) (2)'!$D$7:$H$1732,5,0)</f>
        <v>0</v>
      </c>
      <c r="E959" s="409">
        <f>VLOOKUP(A959,'[1]2020年工作表 (填表用) (2)'!$D$9:$J$1631,7,0)</f>
        <v>0</v>
      </c>
      <c r="F959" s="409"/>
      <c r="G959" s="409"/>
      <c r="H959" s="409">
        <f>VLOOKUP(A959,'[1]2020年工作表 (填表用) (2)'!$D$7:$L$1683,9,0)</f>
        <v>0</v>
      </c>
      <c r="I959" s="417" t="str">
        <f t="shared" si="18"/>
        <v/>
      </c>
    </row>
    <row r="960" ht="15" spans="1:12">
      <c r="A960" s="401">
        <v>21308</v>
      </c>
      <c r="B960" s="402" t="s">
        <v>859</v>
      </c>
      <c r="C960" s="409">
        <f>VLOOKUP(A960,'[1]2020年工作表 (填表用) (2)'!$D$7:$F$1731,3,0)</f>
        <v>1653</v>
      </c>
      <c r="D960" s="409">
        <f>VLOOKUP(A960,'[1]2020年工作表 (填表用) (2)'!$D$7:$H$1732,5,0)</f>
        <v>2908</v>
      </c>
      <c r="E960" s="409">
        <f>VLOOKUP(A960,'[1]2020年工作表 (填表用) (2)'!$D$9:$J$1631,7,0)</f>
        <v>3087</v>
      </c>
      <c r="F960" s="409"/>
      <c r="G960" s="409"/>
      <c r="H960" s="409">
        <f>VLOOKUP(A960,'[1]2020年工作表 (填表用) (2)'!$D$7:$L$1683,9,0)</f>
        <v>3758</v>
      </c>
      <c r="I960" s="417" t="str">
        <f t="shared" si="18"/>
        <v/>
      </c>
      <c r="L960">
        <v>859</v>
      </c>
    </row>
    <row r="961" ht="15" spans="1:10">
      <c r="A961" s="401">
        <v>2130801</v>
      </c>
      <c r="B961" s="408" t="s">
        <v>860</v>
      </c>
      <c r="C961" s="409">
        <f>VLOOKUP(A961,'[1]2020年工作表 (填表用) (2)'!$D$7:$F$1731,3,0)</f>
        <v>0</v>
      </c>
      <c r="D961" s="409">
        <f>VLOOKUP(A961,'[1]2020年工作表 (填表用) (2)'!$D$7:$H$1732,5,0)</f>
        <v>0</v>
      </c>
      <c r="E961" s="409">
        <f>VLOOKUP(A961,'[1]2020年工作表 (填表用) (2)'!$D$9:$J$1631,7,0)</f>
        <v>0</v>
      </c>
      <c r="F961" s="409"/>
      <c r="G961" s="409"/>
      <c r="H961" s="409">
        <f>VLOOKUP(A961,'[1]2020年工作表 (填表用) (2)'!$D$7:$L$1683,9,0)</f>
        <v>0</v>
      </c>
      <c r="I961" s="417" t="str">
        <f t="shared" si="18"/>
        <v/>
      </c>
      <c r="J961" t="s">
        <v>138</v>
      </c>
    </row>
    <row r="962" ht="15" spans="1:10">
      <c r="A962" s="401">
        <v>2130802</v>
      </c>
      <c r="B962" s="408" t="s">
        <v>861</v>
      </c>
      <c r="C962" s="409">
        <f>VLOOKUP(A962,'[1]2020年工作表 (填表用) (2)'!$D$7:$F$1731,3,0)</f>
        <v>0</v>
      </c>
      <c r="D962" s="409">
        <f>VLOOKUP(A962,'[1]2020年工作表 (填表用) (2)'!$D$7:$H$1732,5,0)</f>
        <v>0</v>
      </c>
      <c r="E962" s="409">
        <f>VLOOKUP(A962,'[1]2020年工作表 (填表用) (2)'!$D$9:$J$1631,7,0)</f>
        <v>0</v>
      </c>
      <c r="F962" s="409"/>
      <c r="G962" s="409"/>
      <c r="H962" s="409">
        <f>VLOOKUP(A962,'[1]2020年工作表 (填表用) (2)'!$D$7:$L$1683,9,0)</f>
        <v>0</v>
      </c>
      <c r="I962" s="417" t="str">
        <f t="shared" si="18"/>
        <v/>
      </c>
      <c r="J962" t="s">
        <v>138</v>
      </c>
    </row>
    <row r="963" ht="15" spans="1:12">
      <c r="A963" s="401">
        <v>2130803</v>
      </c>
      <c r="B963" s="408" t="s">
        <v>862</v>
      </c>
      <c r="C963" s="409">
        <f>VLOOKUP(A963,'[1]2020年工作表 (填表用) (2)'!$D$7:$F$1731,3,0)</f>
        <v>808</v>
      </c>
      <c r="D963" s="409">
        <f>VLOOKUP(A963,'[1]2020年工作表 (填表用) (2)'!$D$7:$H$1732,5,0)</f>
        <v>1978</v>
      </c>
      <c r="E963" s="409">
        <f>VLOOKUP(A963,'[1]2020年工作表 (填表用) (2)'!$D$9:$J$1631,7,0)</f>
        <v>1087</v>
      </c>
      <c r="F963" s="409"/>
      <c r="G963" s="409"/>
      <c r="H963" s="409">
        <f>VLOOKUP(A963,'[1]2020年工作表 (填表用) (2)'!$D$7:$L$1683,9,0)</f>
        <v>1758</v>
      </c>
      <c r="I963" s="417" t="str">
        <f t="shared" si="18"/>
        <v/>
      </c>
      <c r="K963">
        <v>18</v>
      </c>
      <c r="L963">
        <v>470</v>
      </c>
    </row>
    <row r="964" ht="15" spans="1:12">
      <c r="A964" s="401">
        <v>2130804</v>
      </c>
      <c r="B964" s="408" t="s">
        <v>863</v>
      </c>
      <c r="C964" s="409">
        <f>VLOOKUP(A964,'[1]2020年工作表 (填表用) (2)'!$D$7:$F$1731,3,0)</f>
        <v>540</v>
      </c>
      <c r="D964" s="409">
        <f>VLOOKUP(A964,'[1]2020年工作表 (填表用) (2)'!$D$7:$H$1732,5,0)</f>
        <v>620</v>
      </c>
      <c r="E964" s="409">
        <f>VLOOKUP(A964,'[1]2020年工作表 (填表用) (2)'!$D$9:$J$1631,7,0)</f>
        <v>700</v>
      </c>
      <c r="F964" s="409"/>
      <c r="G964" s="409"/>
      <c r="H964" s="409">
        <f>VLOOKUP(A964,'[1]2020年工作表 (填表用) (2)'!$D$7:$L$1683,9,0)</f>
        <v>700</v>
      </c>
      <c r="I964" s="417" t="str">
        <f t="shared" si="18"/>
        <v/>
      </c>
      <c r="K964">
        <v>29</v>
      </c>
      <c r="L964">
        <v>389</v>
      </c>
    </row>
    <row r="965" ht="15" spans="1:10">
      <c r="A965" s="401">
        <v>2130805</v>
      </c>
      <c r="B965" s="408" t="s">
        <v>864</v>
      </c>
      <c r="C965" s="409">
        <f>VLOOKUP(A965,'[1]2020年工作表 (填表用) (2)'!$D$7:$F$1731,3,0)</f>
        <v>0</v>
      </c>
      <c r="D965" s="409">
        <f>VLOOKUP(A965,'[1]2020年工作表 (填表用) (2)'!$D$7:$H$1732,5,0)</f>
        <v>0</v>
      </c>
      <c r="E965" s="409">
        <f>VLOOKUP(A965,'[1]2020年工作表 (填表用) (2)'!$D$9:$J$1631,7,0)</f>
        <v>0</v>
      </c>
      <c r="F965" s="409"/>
      <c r="G965" s="409"/>
      <c r="H965" s="409">
        <f>VLOOKUP(A965,'[1]2020年工作表 (填表用) (2)'!$D$7:$L$1683,9,0)</f>
        <v>0</v>
      </c>
      <c r="I965" s="417" t="str">
        <f t="shared" si="18"/>
        <v/>
      </c>
      <c r="J965" t="s">
        <v>138</v>
      </c>
    </row>
    <row r="966" ht="15" spans="1:9">
      <c r="A966" s="401">
        <v>2130899</v>
      </c>
      <c r="B966" s="408" t="s">
        <v>865</v>
      </c>
      <c r="C966" s="409">
        <f>VLOOKUP(A966,'[1]2020年工作表 (填表用) (2)'!$D$7:$F$1731,3,0)</f>
        <v>305</v>
      </c>
      <c r="D966" s="409">
        <f>VLOOKUP(A966,'[1]2020年工作表 (填表用) (2)'!$D$7:$H$1732,5,0)</f>
        <v>310</v>
      </c>
      <c r="E966" s="409">
        <f>VLOOKUP(A966,'[1]2020年工作表 (填表用) (2)'!$D$9:$J$1631,7,0)</f>
        <v>1300</v>
      </c>
      <c r="F966" s="409"/>
      <c r="G966" s="409"/>
      <c r="H966" s="409">
        <f>VLOOKUP(A966,'[1]2020年工作表 (填表用) (2)'!$D$7:$L$1683,9,0)</f>
        <v>1300</v>
      </c>
      <c r="I966" s="417" t="str">
        <f t="shared" si="18"/>
        <v/>
      </c>
    </row>
    <row r="967" ht="15" spans="1:10">
      <c r="A967" s="401">
        <v>21309</v>
      </c>
      <c r="B967" s="402" t="s">
        <v>866</v>
      </c>
      <c r="C967" s="409">
        <f>VLOOKUP(A967,'[1]2020年工作表 (填表用) (2)'!$D$7:$F$1731,3,0)</f>
        <v>0</v>
      </c>
      <c r="D967" s="409">
        <f>VLOOKUP(A967,'[1]2020年工作表 (填表用) (2)'!$D$7:$H$1732,5,0)</f>
        <v>0</v>
      </c>
      <c r="E967" s="409">
        <f>VLOOKUP(A967,'[1]2020年工作表 (填表用) (2)'!$D$9:$J$1631,7,0)</f>
        <v>0</v>
      </c>
      <c r="F967" s="409"/>
      <c r="G967" s="409"/>
      <c r="H967" s="409">
        <f>VLOOKUP(A967,'[1]2020年工作表 (填表用) (2)'!$D$7:$L$1683,9,0)</f>
        <v>0</v>
      </c>
      <c r="I967" s="417" t="str">
        <f t="shared" si="18"/>
        <v/>
      </c>
      <c r="J967" t="s">
        <v>138</v>
      </c>
    </row>
    <row r="968" ht="15" spans="1:10">
      <c r="A968" s="401">
        <v>2130901</v>
      </c>
      <c r="B968" s="408" t="s">
        <v>867</v>
      </c>
      <c r="C968" s="409">
        <f>VLOOKUP(A968,'[1]2020年工作表 (填表用) (2)'!$D$7:$F$1731,3,0)</f>
        <v>0</v>
      </c>
      <c r="D968" s="409">
        <f>VLOOKUP(A968,'[1]2020年工作表 (填表用) (2)'!$D$7:$H$1732,5,0)</f>
        <v>0</v>
      </c>
      <c r="E968" s="409">
        <f>VLOOKUP(A968,'[1]2020年工作表 (填表用) (2)'!$D$9:$J$1631,7,0)</f>
        <v>0</v>
      </c>
      <c r="F968" s="409"/>
      <c r="G968" s="409"/>
      <c r="H968" s="409">
        <f>VLOOKUP(A968,'[1]2020年工作表 (填表用) (2)'!$D$7:$L$1683,9,0)</f>
        <v>0</v>
      </c>
      <c r="I968" s="417" t="str">
        <f t="shared" si="18"/>
        <v/>
      </c>
      <c r="J968" t="s">
        <v>138</v>
      </c>
    </row>
    <row r="969" ht="15" spans="1:10">
      <c r="A969" s="401">
        <v>2130999</v>
      </c>
      <c r="B969" s="408" t="s">
        <v>868</v>
      </c>
      <c r="C969" s="409">
        <f>VLOOKUP(A969,'[1]2020年工作表 (填表用) (2)'!$D$7:$F$1731,3,0)</f>
        <v>0</v>
      </c>
      <c r="D969" s="409">
        <f>VLOOKUP(A969,'[1]2020年工作表 (填表用) (2)'!$D$7:$H$1732,5,0)</f>
        <v>0</v>
      </c>
      <c r="E969" s="409">
        <f>VLOOKUP(A969,'[1]2020年工作表 (填表用) (2)'!$D$9:$J$1631,7,0)</f>
        <v>0</v>
      </c>
      <c r="F969" s="409"/>
      <c r="G969" s="409"/>
      <c r="H969" s="409">
        <f>VLOOKUP(A969,'[1]2020年工作表 (填表用) (2)'!$D$7:$L$1683,9,0)</f>
        <v>0</v>
      </c>
      <c r="I969" s="417" t="str">
        <f t="shared" si="18"/>
        <v/>
      </c>
      <c r="J969" t="s">
        <v>138</v>
      </c>
    </row>
    <row r="970" ht="15" spans="1:9">
      <c r="A970" s="401">
        <v>21399</v>
      </c>
      <c r="B970" s="402" t="s">
        <v>869</v>
      </c>
      <c r="C970" s="409">
        <f>VLOOKUP(A970,'[1]2020年工作表 (填表用) (2)'!$D$7:$F$1731,3,0)</f>
        <v>3778</v>
      </c>
      <c r="D970" s="409">
        <f>VLOOKUP(A970,'[1]2020年工作表 (填表用) (2)'!$D$7:$H$1732,5,0)</f>
        <v>0</v>
      </c>
      <c r="E970" s="409">
        <f>VLOOKUP(A970,'[1]2020年工作表 (填表用) (2)'!$D$9:$J$1631,7,0)</f>
        <v>171</v>
      </c>
      <c r="F970" s="409"/>
      <c r="G970" s="409"/>
      <c r="H970" s="409">
        <f>VLOOKUP(A970,'[1]2020年工作表 (填表用) (2)'!$D$7:$L$1683,9,0)</f>
        <v>108</v>
      </c>
      <c r="I970" s="417" t="str">
        <f t="shared" si="18"/>
        <v/>
      </c>
    </row>
    <row r="971" ht="15" spans="1:9">
      <c r="A971" s="401">
        <v>2139901</v>
      </c>
      <c r="B971" s="408" t="s">
        <v>870</v>
      </c>
      <c r="C971" s="409">
        <f>VLOOKUP(A971,'[1]2020年工作表 (填表用) (2)'!$D$7:$F$1731,3,0)</f>
        <v>3732</v>
      </c>
      <c r="D971" s="409">
        <f>VLOOKUP(A971,'[1]2020年工作表 (填表用) (2)'!$D$7:$H$1732,5,0)</f>
        <v>0</v>
      </c>
      <c r="E971" s="409">
        <f>VLOOKUP(A971,'[1]2020年工作表 (填表用) (2)'!$D$9:$J$1631,7,0)</f>
        <v>0</v>
      </c>
      <c r="F971" s="409"/>
      <c r="G971" s="409"/>
      <c r="H971" s="409">
        <f>VLOOKUP(A971,'[1]2020年工作表 (填表用) (2)'!$D$7:$L$1683,9,0)</f>
        <v>0</v>
      </c>
      <c r="I971" s="417" t="str">
        <f t="shared" si="18"/>
        <v/>
      </c>
    </row>
    <row r="972" ht="15" spans="1:9">
      <c r="A972" s="401">
        <v>2139999</v>
      </c>
      <c r="B972" s="408" t="s">
        <v>871</v>
      </c>
      <c r="C972" s="409">
        <f>VLOOKUP(A972,'[1]2020年工作表 (填表用) (2)'!$D$7:$F$1731,3,0)</f>
        <v>46</v>
      </c>
      <c r="D972" s="409">
        <f>VLOOKUP(A972,'[1]2020年工作表 (填表用) (2)'!$D$7:$H$1732,5,0)</f>
        <v>0</v>
      </c>
      <c r="E972" s="409">
        <f>VLOOKUP(A972,'[1]2020年工作表 (填表用) (2)'!$D$9:$J$1631,7,0)</f>
        <v>171</v>
      </c>
      <c r="F972" s="409"/>
      <c r="G972" s="409"/>
      <c r="H972" s="409">
        <f>VLOOKUP(A972,'[1]2020年工作表 (填表用) (2)'!$D$7:$L$1683,9,0)</f>
        <v>108</v>
      </c>
      <c r="I972" s="417" t="str">
        <f t="shared" si="18"/>
        <v/>
      </c>
    </row>
    <row r="973" ht="15" spans="1:14">
      <c r="A973" s="401">
        <v>214</v>
      </c>
      <c r="B973" s="402" t="s">
        <v>872</v>
      </c>
      <c r="C973" s="409">
        <f>VLOOKUP(A973,'[1]2020年工作表 (填表用) (2)'!$D$7:$F$1731,3,0)</f>
        <v>41548</v>
      </c>
      <c r="D973" s="409">
        <f>VLOOKUP(A973,'[1]2020年工作表 (填表用) (2)'!$D$7:$H$1732,5,0)</f>
        <v>44597</v>
      </c>
      <c r="E973" s="409">
        <f>VLOOKUP(A973,'[1]2020年工作表 (填表用) (2)'!$D$9:$J$1631,7,0)</f>
        <v>40889</v>
      </c>
      <c r="F973" s="409"/>
      <c r="G973" s="409"/>
      <c r="H973" s="409">
        <f>VLOOKUP(A973,'[1]2020年工作表 (填表用) (2)'!$D$7:$L$1683,9,0)</f>
        <v>11399</v>
      </c>
      <c r="I973" s="417" t="str">
        <f t="shared" si="18"/>
        <v/>
      </c>
      <c r="L973">
        <v>10</v>
      </c>
      <c r="N973" s="418">
        <f>H973+L973</f>
        <v>11409</v>
      </c>
    </row>
    <row r="974" ht="15" spans="1:9">
      <c r="A974" s="401">
        <v>21401</v>
      </c>
      <c r="B974" s="402" t="s">
        <v>873</v>
      </c>
      <c r="C974" s="409">
        <f>VLOOKUP(A974,'[1]2020年工作表 (填表用) (2)'!$D$7:$F$1731,3,0)</f>
        <v>28549</v>
      </c>
      <c r="D974" s="409">
        <f>VLOOKUP(A974,'[1]2020年工作表 (填表用) (2)'!$D$7:$H$1732,5,0)</f>
        <v>32089</v>
      </c>
      <c r="E974" s="409">
        <f>VLOOKUP(A974,'[1]2020年工作表 (填表用) (2)'!$D$9:$J$1631,7,0)</f>
        <v>35339</v>
      </c>
      <c r="F974" s="409"/>
      <c r="G974" s="409"/>
      <c r="H974" s="409">
        <f>VLOOKUP(A974,'[1]2020年工作表 (填表用) (2)'!$D$7:$L$1683,9,0)</f>
        <v>10159</v>
      </c>
      <c r="I974" s="417" t="str">
        <f t="shared" si="18"/>
        <v/>
      </c>
    </row>
    <row r="975" ht="15" spans="1:9">
      <c r="A975" s="401">
        <v>2140101</v>
      </c>
      <c r="B975" s="408" t="s">
        <v>135</v>
      </c>
      <c r="C975" s="409">
        <f>VLOOKUP(A975,'[1]2020年工作表 (填表用) (2)'!$D$7:$F$1731,3,0)</f>
        <v>284</v>
      </c>
      <c r="D975" s="409">
        <f>VLOOKUP(A975,'[1]2020年工作表 (填表用) (2)'!$D$7:$H$1732,5,0)</f>
        <v>1741</v>
      </c>
      <c r="E975" s="409">
        <f>VLOOKUP(A975,'[1]2020年工作表 (填表用) (2)'!$D$9:$J$1631,7,0)</f>
        <v>1759</v>
      </c>
      <c r="F975" s="409"/>
      <c r="G975" s="409"/>
      <c r="H975" s="409">
        <f>VLOOKUP(A975,'[1]2020年工作表 (填表用) (2)'!$D$7:$L$1683,9,0)</f>
        <v>1694</v>
      </c>
      <c r="I975" s="417" t="str">
        <f t="shared" ref="I975:I1038" si="19">IF(ISERROR(H975/G975),"",H975/G975*100)</f>
        <v/>
      </c>
    </row>
    <row r="976" ht="15" spans="1:11">
      <c r="A976" s="401">
        <v>2140102</v>
      </c>
      <c r="B976" s="408" t="s">
        <v>136</v>
      </c>
      <c r="C976" s="409">
        <f>VLOOKUP(A976,'[1]2020年工作表 (填表用) (2)'!$D$7:$F$1731,3,0)</f>
        <v>1783</v>
      </c>
      <c r="D976" s="409">
        <f>VLOOKUP(A976,'[1]2020年工作表 (填表用) (2)'!$D$7:$H$1732,5,0)</f>
        <v>1762</v>
      </c>
      <c r="E976" s="409">
        <f>VLOOKUP(A976,'[1]2020年工作表 (填表用) (2)'!$D$9:$J$1631,7,0)</f>
        <v>1710</v>
      </c>
      <c r="F976" s="409"/>
      <c r="G976" s="409"/>
      <c r="H976" s="409">
        <f>VLOOKUP(A976,'[1]2020年工作表 (填表用) (2)'!$D$7:$L$1683,9,0)</f>
        <v>837</v>
      </c>
      <c r="I976" s="417" t="str">
        <f t="shared" si="19"/>
        <v/>
      </c>
      <c r="K976">
        <v>28</v>
      </c>
    </row>
    <row r="977" ht="15" spans="1:10">
      <c r="A977" s="401">
        <v>2140103</v>
      </c>
      <c r="B977" s="408" t="s">
        <v>137</v>
      </c>
      <c r="C977" s="409">
        <f>VLOOKUP(A977,'[1]2020年工作表 (填表用) (2)'!$D$7:$F$1731,3,0)</f>
        <v>0</v>
      </c>
      <c r="D977" s="409">
        <f>VLOOKUP(A977,'[1]2020年工作表 (填表用) (2)'!$D$7:$H$1732,5,0)</f>
        <v>0</v>
      </c>
      <c r="E977" s="409">
        <f>VLOOKUP(A977,'[1]2020年工作表 (填表用) (2)'!$D$9:$J$1631,7,0)</f>
        <v>0</v>
      </c>
      <c r="F977" s="409"/>
      <c r="G977" s="409"/>
      <c r="H977" s="409">
        <f>VLOOKUP(A977,'[1]2020年工作表 (填表用) (2)'!$D$7:$L$1683,9,0)</f>
        <v>0</v>
      </c>
      <c r="I977" s="417" t="str">
        <f t="shared" si="19"/>
        <v/>
      </c>
      <c r="J977" t="s">
        <v>138</v>
      </c>
    </row>
    <row r="978" ht="15" spans="1:9">
      <c r="A978" s="401">
        <v>2140104</v>
      </c>
      <c r="B978" s="408" t="s">
        <v>874</v>
      </c>
      <c r="C978" s="409">
        <f>VLOOKUP(A978,'[1]2020年工作表 (填表用) (2)'!$D$7:$F$1731,3,0)</f>
        <v>18503</v>
      </c>
      <c r="D978" s="409">
        <f>VLOOKUP(A978,'[1]2020年工作表 (填表用) (2)'!$D$7:$H$1732,5,0)</f>
        <v>17111</v>
      </c>
      <c r="E978" s="409">
        <f>VLOOKUP(A978,'[1]2020年工作表 (填表用) (2)'!$D$9:$J$1631,7,0)</f>
        <v>21206</v>
      </c>
      <c r="F978" s="409"/>
      <c r="G978" s="409"/>
      <c r="H978" s="409">
        <f>VLOOKUP(A978,'[1]2020年工作表 (填表用) (2)'!$D$7:$L$1683,9,0)</f>
        <v>613</v>
      </c>
      <c r="I978" s="417" t="str">
        <f t="shared" si="19"/>
        <v/>
      </c>
    </row>
    <row r="979" ht="15" spans="1:11">
      <c r="A979" s="401">
        <v>2140106</v>
      </c>
      <c r="B979" s="408" t="s">
        <v>875</v>
      </c>
      <c r="C979" s="409">
        <f>VLOOKUP(A979,'[1]2020年工作表 (填表用) (2)'!$D$7:$F$1731,3,0)</f>
        <v>3439</v>
      </c>
      <c r="D979" s="409">
        <f>VLOOKUP(A979,'[1]2020年工作表 (填表用) (2)'!$D$7:$H$1732,5,0)</f>
        <v>3359</v>
      </c>
      <c r="E979" s="409">
        <f>VLOOKUP(A979,'[1]2020年工作表 (填表用) (2)'!$D$9:$J$1631,7,0)</f>
        <v>2509</v>
      </c>
      <c r="F979" s="409"/>
      <c r="G979" s="409"/>
      <c r="H979" s="409">
        <f>VLOOKUP(A979,'[1]2020年工作表 (填表用) (2)'!$D$7:$L$1683,9,0)</f>
        <v>1702</v>
      </c>
      <c r="I979" s="417" t="str">
        <f t="shared" si="19"/>
        <v/>
      </c>
      <c r="K979">
        <v>886</v>
      </c>
    </row>
    <row r="980" ht="15" spans="1:10">
      <c r="A980" s="401">
        <v>2140109</v>
      </c>
      <c r="B980" s="408" t="s">
        <v>876</v>
      </c>
      <c r="C980" s="409">
        <f>VLOOKUP(A980,'[1]2020年工作表 (填表用) (2)'!$D$7:$F$1731,3,0)</f>
        <v>0</v>
      </c>
      <c r="D980" s="409">
        <f>VLOOKUP(A980,'[1]2020年工作表 (填表用) (2)'!$D$7:$H$1732,5,0)</f>
        <v>0</v>
      </c>
      <c r="E980" s="409">
        <f>VLOOKUP(A980,'[1]2020年工作表 (填表用) (2)'!$D$9:$J$1631,7,0)</f>
        <v>0</v>
      </c>
      <c r="F980" s="409"/>
      <c r="G980" s="409"/>
      <c r="H980" s="409">
        <f>VLOOKUP(A980,'[1]2020年工作表 (填表用) (2)'!$D$7:$L$1683,9,0)</f>
        <v>0</v>
      </c>
      <c r="I980" s="417" t="str">
        <f t="shared" si="19"/>
        <v/>
      </c>
      <c r="J980" t="s">
        <v>138</v>
      </c>
    </row>
    <row r="981" ht="15" spans="1:9">
      <c r="A981" s="401">
        <v>2140110</v>
      </c>
      <c r="B981" s="408" t="s">
        <v>877</v>
      </c>
      <c r="C981" s="409">
        <f>VLOOKUP(A981,'[1]2020年工作表 (填表用) (2)'!$D$7:$F$1731,3,0)</f>
        <v>0</v>
      </c>
      <c r="D981" s="409">
        <f>VLOOKUP(A981,'[1]2020年工作表 (填表用) (2)'!$D$7:$H$1732,5,0)</f>
        <v>383</v>
      </c>
      <c r="E981" s="409">
        <f>VLOOKUP(A981,'[1]2020年工作表 (填表用) (2)'!$D$9:$J$1631,7,0)</f>
        <v>433</v>
      </c>
      <c r="F981" s="409"/>
      <c r="G981" s="409"/>
      <c r="H981" s="409">
        <f>VLOOKUP(A981,'[1]2020年工作表 (填表用) (2)'!$D$7:$L$1683,9,0)</f>
        <v>433</v>
      </c>
      <c r="I981" s="417" t="str">
        <f t="shared" si="19"/>
        <v/>
      </c>
    </row>
    <row r="982" ht="15" spans="1:10">
      <c r="A982" s="401">
        <v>2140111</v>
      </c>
      <c r="B982" s="408" t="s">
        <v>878</v>
      </c>
      <c r="C982" s="409">
        <f>VLOOKUP(A982,'[1]2020年工作表 (填表用) (2)'!$D$7:$F$1731,3,0)</f>
        <v>0</v>
      </c>
      <c r="D982" s="409">
        <f>VLOOKUP(A982,'[1]2020年工作表 (填表用) (2)'!$D$7:$H$1732,5,0)</f>
        <v>0</v>
      </c>
      <c r="E982" s="409">
        <f>VLOOKUP(A982,'[1]2020年工作表 (填表用) (2)'!$D$9:$J$1631,7,0)</f>
        <v>0</v>
      </c>
      <c r="F982" s="409"/>
      <c r="G982" s="409"/>
      <c r="H982" s="409">
        <f>VLOOKUP(A982,'[1]2020年工作表 (填表用) (2)'!$D$7:$L$1683,9,0)</f>
        <v>0</v>
      </c>
      <c r="I982" s="417" t="str">
        <f t="shared" si="19"/>
        <v/>
      </c>
      <c r="J982" t="s">
        <v>138</v>
      </c>
    </row>
    <row r="983" ht="15" spans="1:9">
      <c r="A983" s="401">
        <v>2140112</v>
      </c>
      <c r="B983" s="408" t="s">
        <v>879</v>
      </c>
      <c r="C983" s="409">
        <f>VLOOKUP(A983,'[1]2020年工作表 (填表用) (2)'!$D$7:$F$1731,3,0)</f>
        <v>3633</v>
      </c>
      <c r="D983" s="409">
        <f>VLOOKUP(A983,'[1]2020年工作表 (填表用) (2)'!$D$7:$H$1732,5,0)</f>
        <v>0</v>
      </c>
      <c r="E983" s="409">
        <f>VLOOKUP(A983,'[1]2020年工作表 (填表用) (2)'!$D$9:$J$1631,7,0)</f>
        <v>168</v>
      </c>
      <c r="F983" s="409"/>
      <c r="G983" s="409"/>
      <c r="H983" s="409">
        <f>VLOOKUP(A983,'[1]2020年工作表 (填表用) (2)'!$D$7:$L$1683,9,0)</f>
        <v>41</v>
      </c>
      <c r="I983" s="417" t="str">
        <f t="shared" si="19"/>
        <v/>
      </c>
    </row>
    <row r="984" ht="15" spans="1:9">
      <c r="A984" s="401">
        <v>2140114</v>
      </c>
      <c r="B984" s="408" t="s">
        <v>880</v>
      </c>
      <c r="C984" s="409">
        <f>VLOOKUP(A984,'[1]2020年工作表 (填表用) (2)'!$D$7:$F$1731,3,0)</f>
        <v>172</v>
      </c>
      <c r="D984" s="409">
        <f>VLOOKUP(A984,'[1]2020年工作表 (填表用) (2)'!$D$7:$H$1732,5,0)</f>
        <v>236</v>
      </c>
      <c r="E984" s="409">
        <f>VLOOKUP(A984,'[1]2020年工作表 (填表用) (2)'!$D$9:$J$1631,7,0)</f>
        <v>160</v>
      </c>
      <c r="F984" s="409"/>
      <c r="G984" s="409"/>
      <c r="H984" s="409">
        <f>VLOOKUP(A984,'[1]2020年工作表 (填表用) (2)'!$D$7:$L$1683,9,0)</f>
        <v>143</v>
      </c>
      <c r="I984" s="417" t="str">
        <f t="shared" si="19"/>
        <v/>
      </c>
    </row>
    <row r="985" ht="15" spans="1:10">
      <c r="A985" s="401">
        <v>2140122</v>
      </c>
      <c r="B985" s="408" t="s">
        <v>881</v>
      </c>
      <c r="C985" s="409">
        <f>VLOOKUP(A985,'[1]2020年工作表 (填表用) (2)'!$D$7:$F$1731,3,0)</f>
        <v>0</v>
      </c>
      <c r="D985" s="409">
        <f>VLOOKUP(A985,'[1]2020年工作表 (填表用) (2)'!$D$7:$H$1732,5,0)</f>
        <v>0</v>
      </c>
      <c r="E985" s="409">
        <f>VLOOKUP(A985,'[1]2020年工作表 (填表用) (2)'!$D$9:$J$1631,7,0)</f>
        <v>0</v>
      </c>
      <c r="F985" s="409"/>
      <c r="G985" s="409"/>
      <c r="H985" s="409">
        <f>VLOOKUP(A985,'[1]2020年工作表 (填表用) (2)'!$D$7:$L$1683,9,0)</f>
        <v>0</v>
      </c>
      <c r="I985" s="417" t="str">
        <f t="shared" si="19"/>
        <v/>
      </c>
      <c r="J985" t="s">
        <v>138</v>
      </c>
    </row>
    <row r="986" ht="15" spans="1:10">
      <c r="A986" s="401">
        <v>2140123</v>
      </c>
      <c r="B986" s="408" t="s">
        <v>882</v>
      </c>
      <c r="C986" s="409">
        <f>VLOOKUP(A986,'[1]2020年工作表 (填表用) (2)'!$D$7:$F$1731,3,0)</f>
        <v>0</v>
      </c>
      <c r="D986" s="409">
        <f>VLOOKUP(A986,'[1]2020年工作表 (填表用) (2)'!$D$7:$H$1732,5,0)</f>
        <v>0</v>
      </c>
      <c r="E986" s="409">
        <f>VLOOKUP(A986,'[1]2020年工作表 (填表用) (2)'!$D$9:$J$1631,7,0)</f>
        <v>0</v>
      </c>
      <c r="F986" s="409"/>
      <c r="G986" s="409"/>
      <c r="H986" s="409">
        <f>VLOOKUP(A986,'[1]2020年工作表 (填表用) (2)'!$D$7:$L$1683,9,0)</f>
        <v>0</v>
      </c>
      <c r="I986" s="417" t="str">
        <f t="shared" si="19"/>
        <v/>
      </c>
      <c r="J986" t="s">
        <v>138</v>
      </c>
    </row>
    <row r="987" ht="15" spans="1:10">
      <c r="A987" s="401">
        <v>2140127</v>
      </c>
      <c r="B987" s="408" t="s">
        <v>883</v>
      </c>
      <c r="C987" s="409">
        <f>VLOOKUP(A987,'[1]2020年工作表 (填表用) (2)'!$D$7:$F$1731,3,0)</f>
        <v>0</v>
      </c>
      <c r="D987" s="409">
        <f>VLOOKUP(A987,'[1]2020年工作表 (填表用) (2)'!$D$7:$H$1732,5,0)</f>
        <v>0</v>
      </c>
      <c r="E987" s="409">
        <f>VLOOKUP(A987,'[1]2020年工作表 (填表用) (2)'!$D$9:$J$1631,7,0)</f>
        <v>0</v>
      </c>
      <c r="F987" s="409"/>
      <c r="G987" s="409"/>
      <c r="H987" s="409">
        <f>VLOOKUP(A987,'[1]2020年工作表 (填表用) (2)'!$D$7:$L$1683,9,0)</f>
        <v>0</v>
      </c>
      <c r="I987" s="417" t="str">
        <f t="shared" si="19"/>
        <v/>
      </c>
      <c r="J987" t="s">
        <v>138</v>
      </c>
    </row>
    <row r="988" ht="15" spans="1:10">
      <c r="A988" s="401">
        <v>2140128</v>
      </c>
      <c r="B988" s="408" t="s">
        <v>884</v>
      </c>
      <c r="C988" s="409">
        <f>VLOOKUP(A988,'[1]2020年工作表 (填表用) (2)'!$D$7:$F$1731,3,0)</f>
        <v>0</v>
      </c>
      <c r="D988" s="409">
        <f>VLOOKUP(A988,'[1]2020年工作表 (填表用) (2)'!$D$7:$H$1732,5,0)</f>
        <v>0</v>
      </c>
      <c r="E988" s="409">
        <f>VLOOKUP(A988,'[1]2020年工作表 (填表用) (2)'!$D$9:$J$1631,7,0)</f>
        <v>0</v>
      </c>
      <c r="F988" s="409"/>
      <c r="G988" s="409"/>
      <c r="H988" s="409">
        <f>VLOOKUP(A988,'[1]2020年工作表 (填表用) (2)'!$D$7:$L$1683,9,0)</f>
        <v>0</v>
      </c>
      <c r="I988" s="417" t="str">
        <f t="shared" si="19"/>
        <v/>
      </c>
      <c r="J988" t="s">
        <v>138</v>
      </c>
    </row>
    <row r="989" ht="15" spans="1:10">
      <c r="A989" s="401">
        <v>2140129</v>
      </c>
      <c r="B989" s="408" t="s">
        <v>885</v>
      </c>
      <c r="C989" s="409">
        <f>VLOOKUP(A989,'[1]2020年工作表 (填表用) (2)'!$D$7:$F$1731,3,0)</f>
        <v>0</v>
      </c>
      <c r="D989" s="409">
        <f>VLOOKUP(A989,'[1]2020年工作表 (填表用) (2)'!$D$7:$H$1732,5,0)</f>
        <v>0</v>
      </c>
      <c r="E989" s="409">
        <f>VLOOKUP(A989,'[1]2020年工作表 (填表用) (2)'!$D$9:$J$1631,7,0)</f>
        <v>0</v>
      </c>
      <c r="F989" s="409"/>
      <c r="G989" s="409"/>
      <c r="H989" s="409">
        <f>VLOOKUP(A989,'[1]2020年工作表 (填表用) (2)'!$D$7:$L$1683,9,0)</f>
        <v>0</v>
      </c>
      <c r="I989" s="417" t="str">
        <f t="shared" si="19"/>
        <v/>
      </c>
      <c r="J989" t="s">
        <v>138</v>
      </c>
    </row>
    <row r="990" ht="15" spans="1:10">
      <c r="A990" s="401">
        <v>2140130</v>
      </c>
      <c r="B990" s="408" t="s">
        <v>886</v>
      </c>
      <c r="C990" s="409">
        <f>VLOOKUP(A990,'[1]2020年工作表 (填表用) (2)'!$D$7:$F$1731,3,0)</f>
        <v>0</v>
      </c>
      <c r="D990" s="409">
        <f>VLOOKUP(A990,'[1]2020年工作表 (填表用) (2)'!$D$7:$H$1732,5,0)</f>
        <v>0</v>
      </c>
      <c r="E990" s="409">
        <f>VLOOKUP(A990,'[1]2020年工作表 (填表用) (2)'!$D$9:$J$1631,7,0)</f>
        <v>0</v>
      </c>
      <c r="F990" s="409"/>
      <c r="G990" s="409"/>
      <c r="H990" s="409">
        <f>VLOOKUP(A990,'[1]2020年工作表 (填表用) (2)'!$D$7:$L$1683,9,0)</f>
        <v>0</v>
      </c>
      <c r="I990" s="417" t="str">
        <f t="shared" si="19"/>
        <v/>
      </c>
      <c r="J990" t="s">
        <v>138</v>
      </c>
    </row>
    <row r="991" ht="15" spans="1:9">
      <c r="A991" s="401">
        <v>2140131</v>
      </c>
      <c r="B991" s="408" t="s">
        <v>887</v>
      </c>
      <c r="C991" s="409">
        <f>VLOOKUP(A991,'[1]2020年工作表 (填表用) (2)'!$D$7:$F$1731,3,0)</f>
        <v>10</v>
      </c>
      <c r="D991" s="409">
        <f>VLOOKUP(A991,'[1]2020年工作表 (填表用) (2)'!$D$7:$H$1732,5,0)</f>
        <v>0</v>
      </c>
      <c r="E991" s="409">
        <f>VLOOKUP(A991,'[1]2020年工作表 (填表用) (2)'!$D$9:$J$1631,7,0)</f>
        <v>0</v>
      </c>
      <c r="F991" s="409"/>
      <c r="G991" s="409"/>
      <c r="H991" s="409">
        <f>VLOOKUP(A991,'[1]2020年工作表 (填表用) (2)'!$D$7:$L$1683,9,0)</f>
        <v>10</v>
      </c>
      <c r="I991" s="417" t="str">
        <f t="shared" si="19"/>
        <v/>
      </c>
    </row>
    <row r="992" ht="15" spans="1:10">
      <c r="A992" s="401">
        <v>2140133</v>
      </c>
      <c r="B992" s="408" t="s">
        <v>888</v>
      </c>
      <c r="C992" s="409">
        <f>VLOOKUP(A992,'[1]2020年工作表 (填表用) (2)'!$D$7:$F$1731,3,0)</f>
        <v>0</v>
      </c>
      <c r="D992" s="409">
        <f>VLOOKUP(A992,'[1]2020年工作表 (填表用) (2)'!$D$7:$H$1732,5,0)</f>
        <v>0</v>
      </c>
      <c r="E992" s="409">
        <f>VLOOKUP(A992,'[1]2020年工作表 (填表用) (2)'!$D$9:$J$1631,7,0)</f>
        <v>0</v>
      </c>
      <c r="F992" s="409"/>
      <c r="G992" s="409"/>
      <c r="H992" s="409">
        <f>VLOOKUP(A992,'[1]2020年工作表 (填表用) (2)'!$D$7:$L$1683,9,0)</f>
        <v>0</v>
      </c>
      <c r="I992" s="417" t="str">
        <f t="shared" si="19"/>
        <v/>
      </c>
      <c r="J992" t="s">
        <v>138</v>
      </c>
    </row>
    <row r="993" ht="15" spans="1:10">
      <c r="A993" s="401">
        <v>2140136</v>
      </c>
      <c r="B993" s="408" t="s">
        <v>889</v>
      </c>
      <c r="C993" s="409">
        <f>VLOOKUP(A993,'[1]2020年工作表 (填表用) (2)'!$D$7:$F$1731,3,0)</f>
        <v>0</v>
      </c>
      <c r="D993" s="409">
        <f>VLOOKUP(A993,'[1]2020年工作表 (填表用) (2)'!$D$7:$H$1732,5,0)</f>
        <v>0</v>
      </c>
      <c r="E993" s="409">
        <f>VLOOKUP(A993,'[1]2020年工作表 (填表用) (2)'!$D$9:$J$1631,7,0)</f>
        <v>0</v>
      </c>
      <c r="F993" s="409"/>
      <c r="G993" s="409"/>
      <c r="H993" s="409">
        <f>VLOOKUP(A993,'[1]2020年工作表 (填表用) (2)'!$D$7:$L$1683,9,0)</f>
        <v>0</v>
      </c>
      <c r="I993" s="417" t="str">
        <f t="shared" si="19"/>
        <v/>
      </c>
      <c r="J993" t="s">
        <v>138</v>
      </c>
    </row>
    <row r="994" ht="15" spans="1:10">
      <c r="A994" s="401">
        <v>2140138</v>
      </c>
      <c r="B994" s="408" t="s">
        <v>890</v>
      </c>
      <c r="C994" s="409">
        <f>VLOOKUP(A994,'[1]2020年工作表 (填表用) (2)'!$D$7:$F$1731,3,0)</f>
        <v>0</v>
      </c>
      <c r="D994" s="409">
        <f>VLOOKUP(A994,'[1]2020年工作表 (填表用) (2)'!$D$7:$H$1732,5,0)</f>
        <v>0</v>
      </c>
      <c r="E994" s="409">
        <f>VLOOKUP(A994,'[1]2020年工作表 (填表用) (2)'!$D$9:$J$1631,7,0)</f>
        <v>0</v>
      </c>
      <c r="F994" s="409"/>
      <c r="G994" s="409"/>
      <c r="H994" s="409">
        <f>VLOOKUP(A994,'[1]2020年工作表 (填表用) (2)'!$D$7:$L$1683,9,0)</f>
        <v>0</v>
      </c>
      <c r="I994" s="417" t="str">
        <f t="shared" si="19"/>
        <v/>
      </c>
      <c r="J994" t="s">
        <v>138</v>
      </c>
    </row>
    <row r="995" ht="15" spans="1:10">
      <c r="A995" s="401">
        <v>2140139</v>
      </c>
      <c r="B995" s="408" t="s">
        <v>891</v>
      </c>
      <c r="C995" s="409">
        <f>VLOOKUP(A995,'[1]2020年工作表 (填表用) (2)'!$D$7:$F$1731,3,0)</f>
        <v>0</v>
      </c>
      <c r="D995" s="409">
        <f>VLOOKUP(A995,'[1]2020年工作表 (填表用) (2)'!$D$7:$H$1732,5,0)</f>
        <v>0</v>
      </c>
      <c r="E995" s="409">
        <f>VLOOKUP(A995,'[1]2020年工作表 (填表用) (2)'!$D$9:$J$1631,7,0)</f>
        <v>0</v>
      </c>
      <c r="F995" s="409"/>
      <c r="G995" s="409"/>
      <c r="H995" s="409">
        <f>VLOOKUP(A995,'[1]2020年工作表 (填表用) (2)'!$D$7:$L$1683,9,0)</f>
        <v>0</v>
      </c>
      <c r="I995" s="417" t="str">
        <f t="shared" si="19"/>
        <v/>
      </c>
      <c r="J995" t="s">
        <v>138</v>
      </c>
    </row>
    <row r="996" ht="15" spans="1:11">
      <c r="A996" s="401">
        <v>2140199</v>
      </c>
      <c r="B996" s="408" t="s">
        <v>892</v>
      </c>
      <c r="C996" s="409">
        <f>VLOOKUP(A996,'[1]2020年工作表 (填表用) (2)'!$D$7:$F$1731,3,0)</f>
        <v>725</v>
      </c>
      <c r="D996" s="409">
        <f>VLOOKUP(A996,'[1]2020年工作表 (填表用) (2)'!$D$7:$H$1732,5,0)</f>
        <v>7497</v>
      </c>
      <c r="E996" s="409">
        <f>VLOOKUP(A996,'[1]2020年工作表 (填表用) (2)'!$D$9:$J$1631,7,0)</f>
        <v>7394</v>
      </c>
      <c r="F996" s="409"/>
      <c r="G996" s="409"/>
      <c r="H996" s="409">
        <f>VLOOKUP(A996,'[1]2020年工作表 (填表用) (2)'!$D$7:$L$1683,9,0)</f>
        <v>4686</v>
      </c>
      <c r="I996" s="417" t="str">
        <f t="shared" si="19"/>
        <v/>
      </c>
      <c r="K996">
        <v>29</v>
      </c>
    </row>
    <row r="997" ht="15" spans="1:9">
      <c r="A997" s="401">
        <v>21402</v>
      </c>
      <c r="B997" s="402" t="s">
        <v>893</v>
      </c>
      <c r="C997" s="409">
        <f>VLOOKUP(A997,'[1]2020年工作表 (填表用) (2)'!$D$7:$F$1731,3,0)</f>
        <v>0</v>
      </c>
      <c r="D997" s="409">
        <f>VLOOKUP(A997,'[1]2020年工作表 (填表用) (2)'!$D$7:$H$1732,5,0)</f>
        <v>20</v>
      </c>
      <c r="E997" s="409">
        <f>VLOOKUP(A997,'[1]2020年工作表 (填表用) (2)'!$D$9:$J$1631,7,0)</f>
        <v>20</v>
      </c>
      <c r="F997" s="409"/>
      <c r="G997" s="409"/>
      <c r="H997" s="409">
        <f>VLOOKUP(A997,'[1]2020年工作表 (填表用) (2)'!$D$7:$L$1683,9,0)</f>
        <v>15</v>
      </c>
      <c r="I997" s="417" t="str">
        <f t="shared" si="19"/>
        <v/>
      </c>
    </row>
    <row r="998" ht="15" spans="1:10">
      <c r="A998" s="401">
        <v>2140201</v>
      </c>
      <c r="B998" s="408" t="s">
        <v>135</v>
      </c>
      <c r="C998" s="409">
        <f>VLOOKUP(A998,'[1]2020年工作表 (填表用) (2)'!$D$7:$F$1731,3,0)</f>
        <v>0</v>
      </c>
      <c r="D998" s="409">
        <f>VLOOKUP(A998,'[1]2020年工作表 (填表用) (2)'!$D$7:$H$1732,5,0)</f>
        <v>0</v>
      </c>
      <c r="E998" s="409">
        <f>VLOOKUP(A998,'[1]2020年工作表 (填表用) (2)'!$D$9:$J$1631,7,0)</f>
        <v>0</v>
      </c>
      <c r="F998" s="409"/>
      <c r="G998" s="409"/>
      <c r="H998" s="409">
        <f>VLOOKUP(A998,'[1]2020年工作表 (填表用) (2)'!$D$7:$L$1683,9,0)</f>
        <v>0</v>
      </c>
      <c r="I998" s="417" t="str">
        <f t="shared" si="19"/>
        <v/>
      </c>
      <c r="J998" t="s">
        <v>138</v>
      </c>
    </row>
    <row r="999" ht="15" spans="1:10">
      <c r="A999" s="401">
        <v>2140202</v>
      </c>
      <c r="B999" s="408" t="s">
        <v>136</v>
      </c>
      <c r="C999" s="409">
        <f>VLOOKUP(A999,'[1]2020年工作表 (填表用) (2)'!$D$7:$F$1731,3,0)</f>
        <v>0</v>
      </c>
      <c r="D999" s="409">
        <f>VLOOKUP(A999,'[1]2020年工作表 (填表用) (2)'!$D$7:$H$1732,5,0)</f>
        <v>0</v>
      </c>
      <c r="E999" s="409">
        <f>VLOOKUP(A999,'[1]2020年工作表 (填表用) (2)'!$D$9:$J$1631,7,0)</f>
        <v>0</v>
      </c>
      <c r="F999" s="409"/>
      <c r="G999" s="409"/>
      <c r="H999" s="409">
        <f>VLOOKUP(A999,'[1]2020年工作表 (填表用) (2)'!$D$7:$L$1683,9,0)</f>
        <v>0</v>
      </c>
      <c r="I999" s="417" t="str">
        <f t="shared" si="19"/>
        <v/>
      </c>
      <c r="J999" t="s">
        <v>138</v>
      </c>
    </row>
    <row r="1000" ht="15" spans="1:10">
      <c r="A1000" s="401">
        <v>2140203</v>
      </c>
      <c r="B1000" s="408" t="s">
        <v>137</v>
      </c>
      <c r="C1000" s="409">
        <f>VLOOKUP(A1000,'[1]2020年工作表 (填表用) (2)'!$D$7:$F$1731,3,0)</f>
        <v>0</v>
      </c>
      <c r="D1000" s="409">
        <f>VLOOKUP(A1000,'[1]2020年工作表 (填表用) (2)'!$D$7:$H$1732,5,0)</f>
        <v>0</v>
      </c>
      <c r="E1000" s="409">
        <f>VLOOKUP(A1000,'[1]2020年工作表 (填表用) (2)'!$D$9:$J$1631,7,0)</f>
        <v>0</v>
      </c>
      <c r="F1000" s="409"/>
      <c r="G1000" s="409"/>
      <c r="H1000" s="409">
        <f>VLOOKUP(A1000,'[1]2020年工作表 (填表用) (2)'!$D$7:$L$1683,9,0)</f>
        <v>0</v>
      </c>
      <c r="I1000" s="417" t="str">
        <f t="shared" si="19"/>
        <v/>
      </c>
      <c r="J1000" t="s">
        <v>138</v>
      </c>
    </row>
    <row r="1001" ht="15" spans="1:10">
      <c r="A1001" s="401">
        <v>2140204</v>
      </c>
      <c r="B1001" s="408" t="s">
        <v>894</v>
      </c>
      <c r="C1001" s="409">
        <f>VLOOKUP(A1001,'[1]2020年工作表 (填表用) (2)'!$D$7:$F$1731,3,0)</f>
        <v>0</v>
      </c>
      <c r="D1001" s="409">
        <f>VLOOKUP(A1001,'[1]2020年工作表 (填表用) (2)'!$D$7:$H$1732,5,0)</f>
        <v>0</v>
      </c>
      <c r="E1001" s="409">
        <f>VLOOKUP(A1001,'[1]2020年工作表 (填表用) (2)'!$D$9:$J$1631,7,0)</f>
        <v>0</v>
      </c>
      <c r="F1001" s="409"/>
      <c r="G1001" s="409"/>
      <c r="H1001" s="409">
        <f>VLOOKUP(A1001,'[1]2020年工作表 (填表用) (2)'!$D$7:$L$1683,9,0)</f>
        <v>0</v>
      </c>
      <c r="I1001" s="417" t="str">
        <f t="shared" si="19"/>
        <v/>
      </c>
      <c r="J1001" t="s">
        <v>138</v>
      </c>
    </row>
    <row r="1002" ht="15" spans="1:10">
      <c r="A1002" s="401">
        <v>2140205</v>
      </c>
      <c r="B1002" s="408" t="s">
        <v>895</v>
      </c>
      <c r="C1002" s="409">
        <f>VLOOKUP(A1002,'[1]2020年工作表 (填表用) (2)'!$D$7:$F$1731,3,0)</f>
        <v>0</v>
      </c>
      <c r="D1002" s="409">
        <f>VLOOKUP(A1002,'[1]2020年工作表 (填表用) (2)'!$D$7:$H$1732,5,0)</f>
        <v>0</v>
      </c>
      <c r="E1002" s="409">
        <f>VLOOKUP(A1002,'[1]2020年工作表 (填表用) (2)'!$D$9:$J$1631,7,0)</f>
        <v>0</v>
      </c>
      <c r="F1002" s="409"/>
      <c r="G1002" s="409"/>
      <c r="H1002" s="409">
        <f>VLOOKUP(A1002,'[1]2020年工作表 (填表用) (2)'!$D$7:$L$1683,9,0)</f>
        <v>0</v>
      </c>
      <c r="I1002" s="417" t="str">
        <f t="shared" si="19"/>
        <v/>
      </c>
      <c r="J1002" t="s">
        <v>138</v>
      </c>
    </row>
    <row r="1003" ht="15" spans="1:10">
      <c r="A1003" s="401">
        <v>2140206</v>
      </c>
      <c r="B1003" s="408" t="s">
        <v>896</v>
      </c>
      <c r="C1003" s="409">
        <f>VLOOKUP(A1003,'[1]2020年工作表 (填表用) (2)'!$D$7:$F$1731,3,0)</f>
        <v>0</v>
      </c>
      <c r="D1003" s="409">
        <f>VLOOKUP(A1003,'[1]2020年工作表 (填表用) (2)'!$D$7:$H$1732,5,0)</f>
        <v>0</v>
      </c>
      <c r="E1003" s="409">
        <f>VLOOKUP(A1003,'[1]2020年工作表 (填表用) (2)'!$D$9:$J$1631,7,0)</f>
        <v>0</v>
      </c>
      <c r="F1003" s="409"/>
      <c r="G1003" s="409"/>
      <c r="H1003" s="409">
        <f>VLOOKUP(A1003,'[1]2020年工作表 (填表用) (2)'!$D$7:$L$1683,9,0)</f>
        <v>0</v>
      </c>
      <c r="I1003" s="417" t="str">
        <f t="shared" si="19"/>
        <v/>
      </c>
      <c r="J1003" t="s">
        <v>138</v>
      </c>
    </row>
    <row r="1004" ht="15" spans="1:10">
      <c r="A1004" s="401">
        <v>2140207</v>
      </c>
      <c r="B1004" s="408" t="s">
        <v>897</v>
      </c>
      <c r="C1004" s="409">
        <f>VLOOKUP(A1004,'[1]2020年工作表 (填表用) (2)'!$D$7:$F$1731,3,0)</f>
        <v>0</v>
      </c>
      <c r="D1004" s="409">
        <f>VLOOKUP(A1004,'[1]2020年工作表 (填表用) (2)'!$D$7:$H$1732,5,0)</f>
        <v>0</v>
      </c>
      <c r="E1004" s="409">
        <f>VLOOKUP(A1004,'[1]2020年工作表 (填表用) (2)'!$D$9:$J$1631,7,0)</f>
        <v>0</v>
      </c>
      <c r="F1004" s="409"/>
      <c r="G1004" s="409"/>
      <c r="H1004" s="409">
        <f>VLOOKUP(A1004,'[1]2020年工作表 (填表用) (2)'!$D$7:$L$1683,9,0)</f>
        <v>0</v>
      </c>
      <c r="I1004" s="417" t="str">
        <f t="shared" si="19"/>
        <v/>
      </c>
      <c r="J1004" t="s">
        <v>138</v>
      </c>
    </row>
    <row r="1005" ht="15" spans="1:10">
      <c r="A1005" s="401">
        <v>2140208</v>
      </c>
      <c r="B1005" s="408" t="s">
        <v>898</v>
      </c>
      <c r="C1005" s="409">
        <f>VLOOKUP(A1005,'[1]2020年工作表 (填表用) (2)'!$D$7:$F$1731,3,0)</f>
        <v>0</v>
      </c>
      <c r="D1005" s="409">
        <f>VLOOKUP(A1005,'[1]2020年工作表 (填表用) (2)'!$D$7:$H$1732,5,0)</f>
        <v>0</v>
      </c>
      <c r="E1005" s="409">
        <f>VLOOKUP(A1005,'[1]2020年工作表 (填表用) (2)'!$D$9:$J$1631,7,0)</f>
        <v>0</v>
      </c>
      <c r="F1005" s="409"/>
      <c r="G1005" s="409"/>
      <c r="H1005" s="409">
        <f>VLOOKUP(A1005,'[1]2020年工作表 (填表用) (2)'!$D$7:$L$1683,9,0)</f>
        <v>0</v>
      </c>
      <c r="I1005" s="417" t="str">
        <f t="shared" si="19"/>
        <v/>
      </c>
      <c r="J1005" t="s">
        <v>138</v>
      </c>
    </row>
    <row r="1006" ht="15" spans="1:9">
      <c r="A1006" s="401">
        <v>2140299</v>
      </c>
      <c r="B1006" s="408" t="s">
        <v>899</v>
      </c>
      <c r="C1006" s="409">
        <f>VLOOKUP(A1006,'[1]2020年工作表 (填表用) (2)'!$D$7:$F$1731,3,0)</f>
        <v>0</v>
      </c>
      <c r="D1006" s="409">
        <f>VLOOKUP(A1006,'[1]2020年工作表 (填表用) (2)'!$D$7:$H$1732,5,0)</f>
        <v>20</v>
      </c>
      <c r="E1006" s="409">
        <f>VLOOKUP(A1006,'[1]2020年工作表 (填表用) (2)'!$D$9:$J$1631,7,0)</f>
        <v>20</v>
      </c>
      <c r="F1006" s="409"/>
      <c r="G1006" s="409"/>
      <c r="H1006" s="409">
        <f>VLOOKUP(A1006,'[1]2020年工作表 (填表用) (2)'!$D$7:$L$1683,9,0)</f>
        <v>15</v>
      </c>
      <c r="I1006" s="417" t="str">
        <f t="shared" si="19"/>
        <v/>
      </c>
    </row>
    <row r="1007" ht="15" spans="1:10">
      <c r="A1007" s="401">
        <v>21403</v>
      </c>
      <c r="B1007" s="402" t="s">
        <v>900</v>
      </c>
      <c r="C1007" s="409">
        <f>VLOOKUP(A1007,'[1]2020年工作表 (填表用) (2)'!$D$7:$F$1731,3,0)</f>
        <v>0</v>
      </c>
      <c r="D1007" s="409">
        <f>VLOOKUP(A1007,'[1]2020年工作表 (填表用) (2)'!$D$7:$H$1732,5,0)</f>
        <v>0</v>
      </c>
      <c r="E1007" s="409">
        <f>VLOOKUP(A1007,'[1]2020年工作表 (填表用) (2)'!$D$9:$J$1631,7,0)</f>
        <v>0</v>
      </c>
      <c r="F1007" s="409"/>
      <c r="G1007" s="409"/>
      <c r="H1007" s="409">
        <f>VLOOKUP(A1007,'[1]2020年工作表 (填表用) (2)'!$D$7:$L$1683,9,0)</f>
        <v>0</v>
      </c>
      <c r="I1007" s="417" t="str">
        <f t="shared" si="19"/>
        <v/>
      </c>
      <c r="J1007" t="s">
        <v>138</v>
      </c>
    </row>
    <row r="1008" ht="15" spans="1:10">
      <c r="A1008" s="401">
        <v>2140301</v>
      </c>
      <c r="B1008" s="408" t="s">
        <v>135</v>
      </c>
      <c r="C1008" s="409">
        <f>VLOOKUP(A1008,'[1]2020年工作表 (填表用) (2)'!$D$7:$F$1731,3,0)</f>
        <v>0</v>
      </c>
      <c r="D1008" s="409">
        <f>VLOOKUP(A1008,'[1]2020年工作表 (填表用) (2)'!$D$7:$H$1732,5,0)</f>
        <v>0</v>
      </c>
      <c r="E1008" s="409">
        <f>VLOOKUP(A1008,'[1]2020年工作表 (填表用) (2)'!$D$9:$J$1631,7,0)</f>
        <v>0</v>
      </c>
      <c r="F1008" s="409"/>
      <c r="G1008" s="409"/>
      <c r="H1008" s="409">
        <f>VLOOKUP(A1008,'[1]2020年工作表 (填表用) (2)'!$D$7:$L$1683,9,0)</f>
        <v>0</v>
      </c>
      <c r="I1008" s="417" t="str">
        <f t="shared" si="19"/>
        <v/>
      </c>
      <c r="J1008" t="s">
        <v>138</v>
      </c>
    </row>
    <row r="1009" ht="15" spans="1:10">
      <c r="A1009" s="401">
        <v>2140302</v>
      </c>
      <c r="B1009" s="408" t="s">
        <v>136</v>
      </c>
      <c r="C1009" s="409">
        <f>VLOOKUP(A1009,'[1]2020年工作表 (填表用) (2)'!$D$7:$F$1731,3,0)</f>
        <v>0</v>
      </c>
      <c r="D1009" s="409">
        <f>VLOOKUP(A1009,'[1]2020年工作表 (填表用) (2)'!$D$7:$H$1732,5,0)</f>
        <v>0</v>
      </c>
      <c r="E1009" s="409">
        <f>VLOOKUP(A1009,'[1]2020年工作表 (填表用) (2)'!$D$9:$J$1631,7,0)</f>
        <v>0</v>
      </c>
      <c r="F1009" s="409"/>
      <c r="G1009" s="409"/>
      <c r="H1009" s="409">
        <f>VLOOKUP(A1009,'[1]2020年工作表 (填表用) (2)'!$D$7:$L$1683,9,0)</f>
        <v>0</v>
      </c>
      <c r="I1009" s="417" t="str">
        <f t="shared" si="19"/>
        <v/>
      </c>
      <c r="J1009" t="s">
        <v>138</v>
      </c>
    </row>
    <row r="1010" ht="15" spans="1:10">
      <c r="A1010" s="401">
        <v>2140303</v>
      </c>
      <c r="B1010" s="408" t="s">
        <v>137</v>
      </c>
      <c r="C1010" s="409">
        <f>VLOOKUP(A1010,'[1]2020年工作表 (填表用) (2)'!$D$7:$F$1731,3,0)</f>
        <v>0</v>
      </c>
      <c r="D1010" s="409">
        <f>VLOOKUP(A1010,'[1]2020年工作表 (填表用) (2)'!$D$7:$H$1732,5,0)</f>
        <v>0</v>
      </c>
      <c r="E1010" s="409">
        <f>VLOOKUP(A1010,'[1]2020年工作表 (填表用) (2)'!$D$9:$J$1631,7,0)</f>
        <v>0</v>
      </c>
      <c r="F1010" s="409"/>
      <c r="G1010" s="409"/>
      <c r="H1010" s="409">
        <f>VLOOKUP(A1010,'[1]2020年工作表 (填表用) (2)'!$D$7:$L$1683,9,0)</f>
        <v>0</v>
      </c>
      <c r="I1010" s="417" t="str">
        <f t="shared" si="19"/>
        <v/>
      </c>
      <c r="J1010" t="s">
        <v>138</v>
      </c>
    </row>
    <row r="1011" ht="15" spans="1:10">
      <c r="A1011" s="401">
        <v>2140304</v>
      </c>
      <c r="B1011" s="408" t="s">
        <v>901</v>
      </c>
      <c r="C1011" s="409">
        <f>VLOOKUP(A1011,'[1]2020年工作表 (填表用) (2)'!$D$7:$F$1731,3,0)</f>
        <v>0</v>
      </c>
      <c r="D1011" s="409">
        <f>VLOOKUP(A1011,'[1]2020年工作表 (填表用) (2)'!$D$7:$H$1732,5,0)</f>
        <v>0</v>
      </c>
      <c r="E1011" s="409">
        <f>VLOOKUP(A1011,'[1]2020年工作表 (填表用) (2)'!$D$9:$J$1631,7,0)</f>
        <v>0</v>
      </c>
      <c r="F1011" s="409"/>
      <c r="G1011" s="409"/>
      <c r="H1011" s="409">
        <f>VLOOKUP(A1011,'[1]2020年工作表 (填表用) (2)'!$D$7:$L$1683,9,0)</f>
        <v>0</v>
      </c>
      <c r="I1011" s="417" t="str">
        <f t="shared" si="19"/>
        <v/>
      </c>
      <c r="J1011" t="s">
        <v>138</v>
      </c>
    </row>
    <row r="1012" ht="15" spans="1:10">
      <c r="A1012" s="401">
        <v>2140305</v>
      </c>
      <c r="B1012" s="408" t="s">
        <v>902</v>
      </c>
      <c r="C1012" s="409">
        <f>VLOOKUP(A1012,'[1]2020年工作表 (填表用) (2)'!$D$7:$F$1731,3,0)</f>
        <v>0</v>
      </c>
      <c r="D1012" s="409">
        <f>VLOOKUP(A1012,'[1]2020年工作表 (填表用) (2)'!$D$7:$H$1732,5,0)</f>
        <v>0</v>
      </c>
      <c r="E1012" s="409">
        <f>VLOOKUP(A1012,'[1]2020年工作表 (填表用) (2)'!$D$9:$J$1631,7,0)</f>
        <v>0</v>
      </c>
      <c r="F1012" s="409"/>
      <c r="G1012" s="409"/>
      <c r="H1012" s="409">
        <f>VLOOKUP(A1012,'[1]2020年工作表 (填表用) (2)'!$D$7:$L$1683,9,0)</f>
        <v>0</v>
      </c>
      <c r="I1012" s="417" t="str">
        <f t="shared" si="19"/>
        <v/>
      </c>
      <c r="J1012" t="s">
        <v>138</v>
      </c>
    </row>
    <row r="1013" ht="15" spans="1:10">
      <c r="A1013" s="401">
        <v>2140306</v>
      </c>
      <c r="B1013" s="408" t="s">
        <v>903</v>
      </c>
      <c r="C1013" s="409">
        <f>VLOOKUP(A1013,'[1]2020年工作表 (填表用) (2)'!$D$7:$F$1731,3,0)</f>
        <v>0</v>
      </c>
      <c r="D1013" s="409">
        <f>VLOOKUP(A1013,'[1]2020年工作表 (填表用) (2)'!$D$7:$H$1732,5,0)</f>
        <v>0</v>
      </c>
      <c r="E1013" s="409">
        <f>VLOOKUP(A1013,'[1]2020年工作表 (填表用) (2)'!$D$9:$J$1631,7,0)</f>
        <v>0</v>
      </c>
      <c r="F1013" s="409"/>
      <c r="G1013" s="409"/>
      <c r="H1013" s="409">
        <f>VLOOKUP(A1013,'[1]2020年工作表 (填表用) (2)'!$D$7:$L$1683,9,0)</f>
        <v>0</v>
      </c>
      <c r="I1013" s="417" t="str">
        <f t="shared" si="19"/>
        <v/>
      </c>
      <c r="J1013" t="s">
        <v>138</v>
      </c>
    </row>
    <row r="1014" ht="15" spans="1:10">
      <c r="A1014" s="401">
        <v>2140307</v>
      </c>
      <c r="B1014" s="408" t="s">
        <v>904</v>
      </c>
      <c r="C1014" s="409">
        <f>VLOOKUP(A1014,'[1]2020年工作表 (填表用) (2)'!$D$7:$F$1731,3,0)</f>
        <v>0</v>
      </c>
      <c r="D1014" s="409">
        <f>VLOOKUP(A1014,'[1]2020年工作表 (填表用) (2)'!$D$7:$H$1732,5,0)</f>
        <v>0</v>
      </c>
      <c r="E1014" s="409">
        <f>VLOOKUP(A1014,'[1]2020年工作表 (填表用) (2)'!$D$9:$J$1631,7,0)</f>
        <v>0</v>
      </c>
      <c r="F1014" s="409"/>
      <c r="G1014" s="409"/>
      <c r="H1014" s="409">
        <f>VLOOKUP(A1014,'[1]2020年工作表 (填表用) (2)'!$D$7:$L$1683,9,0)</f>
        <v>0</v>
      </c>
      <c r="I1014" s="417" t="str">
        <f t="shared" si="19"/>
        <v/>
      </c>
      <c r="J1014" t="s">
        <v>138</v>
      </c>
    </row>
    <row r="1015" ht="15" spans="1:10">
      <c r="A1015" s="401">
        <v>2140308</v>
      </c>
      <c r="B1015" s="408" t="s">
        <v>905</v>
      </c>
      <c r="C1015" s="409">
        <f>VLOOKUP(A1015,'[1]2020年工作表 (填表用) (2)'!$D$7:$F$1731,3,0)</f>
        <v>0</v>
      </c>
      <c r="D1015" s="409">
        <f>VLOOKUP(A1015,'[1]2020年工作表 (填表用) (2)'!$D$7:$H$1732,5,0)</f>
        <v>0</v>
      </c>
      <c r="E1015" s="409">
        <f>VLOOKUP(A1015,'[1]2020年工作表 (填表用) (2)'!$D$9:$J$1631,7,0)</f>
        <v>0</v>
      </c>
      <c r="F1015" s="409"/>
      <c r="G1015" s="409"/>
      <c r="H1015" s="409">
        <f>VLOOKUP(A1015,'[1]2020年工作表 (填表用) (2)'!$D$7:$L$1683,9,0)</f>
        <v>0</v>
      </c>
      <c r="I1015" s="417" t="str">
        <f t="shared" si="19"/>
        <v/>
      </c>
      <c r="J1015" t="s">
        <v>138</v>
      </c>
    </row>
    <row r="1016" ht="15" spans="1:10">
      <c r="A1016" s="401">
        <v>2140399</v>
      </c>
      <c r="B1016" s="408" t="s">
        <v>906</v>
      </c>
      <c r="C1016" s="409">
        <f>VLOOKUP(A1016,'[1]2020年工作表 (填表用) (2)'!$D$7:$F$1731,3,0)</f>
        <v>0</v>
      </c>
      <c r="D1016" s="409">
        <f>VLOOKUP(A1016,'[1]2020年工作表 (填表用) (2)'!$D$7:$H$1732,5,0)</f>
        <v>0</v>
      </c>
      <c r="E1016" s="409">
        <f>VLOOKUP(A1016,'[1]2020年工作表 (填表用) (2)'!$D$9:$J$1631,7,0)</f>
        <v>0</v>
      </c>
      <c r="F1016" s="409"/>
      <c r="G1016" s="409"/>
      <c r="H1016" s="409">
        <f>VLOOKUP(A1016,'[1]2020年工作表 (填表用) (2)'!$D$7:$L$1683,9,0)</f>
        <v>0</v>
      </c>
      <c r="I1016" s="417" t="str">
        <f t="shared" si="19"/>
        <v/>
      </c>
      <c r="J1016" t="s">
        <v>138</v>
      </c>
    </row>
    <row r="1017" ht="15" spans="1:9">
      <c r="A1017" s="401">
        <v>21404</v>
      </c>
      <c r="B1017" s="402" t="s">
        <v>907</v>
      </c>
      <c r="C1017" s="409">
        <f>VLOOKUP(A1017,'[1]2020年工作表 (填表用) (2)'!$D$7:$F$1731,3,0)</f>
        <v>277</v>
      </c>
      <c r="D1017" s="409">
        <f>VLOOKUP(A1017,'[1]2020年工作表 (填表用) (2)'!$D$7:$H$1732,5,0)</f>
        <v>277</v>
      </c>
      <c r="E1017" s="409">
        <f>VLOOKUP(A1017,'[1]2020年工作表 (填表用) (2)'!$D$9:$J$1631,7,0)</f>
        <v>0</v>
      </c>
      <c r="F1017" s="409"/>
      <c r="G1017" s="409"/>
      <c r="H1017" s="409">
        <f>VLOOKUP(A1017,'[1]2020年工作表 (填表用) (2)'!$D$7:$L$1683,9,0)</f>
        <v>0</v>
      </c>
      <c r="I1017" s="417" t="str">
        <f t="shared" si="19"/>
        <v/>
      </c>
    </row>
    <row r="1018" ht="15" spans="1:10">
      <c r="A1018" s="401">
        <v>2140401</v>
      </c>
      <c r="B1018" s="408" t="s">
        <v>908</v>
      </c>
      <c r="C1018" s="409">
        <f>VLOOKUP(A1018,'[1]2020年工作表 (填表用) (2)'!$D$7:$F$1731,3,0)</f>
        <v>0</v>
      </c>
      <c r="D1018" s="409">
        <f>VLOOKUP(A1018,'[1]2020年工作表 (填表用) (2)'!$D$7:$H$1732,5,0)</f>
        <v>0</v>
      </c>
      <c r="E1018" s="409">
        <f>VLOOKUP(A1018,'[1]2020年工作表 (填表用) (2)'!$D$9:$J$1631,7,0)</f>
        <v>0</v>
      </c>
      <c r="F1018" s="409"/>
      <c r="G1018" s="409"/>
      <c r="H1018" s="409">
        <f>VLOOKUP(A1018,'[1]2020年工作表 (填表用) (2)'!$D$7:$L$1683,9,0)</f>
        <v>0</v>
      </c>
      <c r="I1018" s="417" t="str">
        <f t="shared" si="19"/>
        <v/>
      </c>
      <c r="J1018" t="s">
        <v>138</v>
      </c>
    </row>
    <row r="1019" ht="15" spans="1:10">
      <c r="A1019" s="401">
        <v>2140402</v>
      </c>
      <c r="B1019" s="408" t="s">
        <v>909</v>
      </c>
      <c r="C1019" s="409">
        <f>VLOOKUP(A1019,'[1]2020年工作表 (填表用) (2)'!$D$7:$F$1731,3,0)</f>
        <v>0</v>
      </c>
      <c r="D1019" s="409">
        <f>VLOOKUP(A1019,'[1]2020年工作表 (填表用) (2)'!$D$7:$H$1732,5,0)</f>
        <v>0</v>
      </c>
      <c r="E1019" s="409">
        <f>VLOOKUP(A1019,'[1]2020年工作表 (填表用) (2)'!$D$9:$J$1631,7,0)</f>
        <v>0</v>
      </c>
      <c r="F1019" s="409"/>
      <c r="G1019" s="409"/>
      <c r="H1019" s="409">
        <f>VLOOKUP(A1019,'[1]2020年工作表 (填表用) (2)'!$D$7:$L$1683,9,0)</f>
        <v>0</v>
      </c>
      <c r="I1019" s="417" t="str">
        <f t="shared" si="19"/>
        <v/>
      </c>
      <c r="J1019" t="s">
        <v>138</v>
      </c>
    </row>
    <row r="1020" ht="15" spans="1:10">
      <c r="A1020" s="401">
        <v>2140403</v>
      </c>
      <c r="B1020" s="408" t="s">
        <v>910</v>
      </c>
      <c r="C1020" s="409">
        <f>VLOOKUP(A1020,'[1]2020年工作表 (填表用) (2)'!$D$7:$F$1731,3,0)</f>
        <v>0</v>
      </c>
      <c r="D1020" s="409">
        <f>VLOOKUP(A1020,'[1]2020年工作表 (填表用) (2)'!$D$7:$H$1732,5,0)</f>
        <v>0</v>
      </c>
      <c r="E1020" s="409">
        <f>VLOOKUP(A1020,'[1]2020年工作表 (填表用) (2)'!$D$9:$J$1631,7,0)</f>
        <v>0</v>
      </c>
      <c r="F1020" s="409"/>
      <c r="G1020" s="409"/>
      <c r="H1020" s="409">
        <f>VLOOKUP(A1020,'[1]2020年工作表 (填表用) (2)'!$D$7:$L$1683,9,0)</f>
        <v>0</v>
      </c>
      <c r="I1020" s="417" t="str">
        <f t="shared" si="19"/>
        <v/>
      </c>
      <c r="J1020" t="s">
        <v>138</v>
      </c>
    </row>
    <row r="1021" ht="15" spans="1:11">
      <c r="A1021" s="401">
        <v>2140499</v>
      </c>
      <c r="B1021" s="408" t="s">
        <v>911</v>
      </c>
      <c r="C1021" s="409">
        <f>VLOOKUP(A1021,'[1]2020年工作表 (填表用) (2)'!$D$7:$F$1731,3,0)</f>
        <v>277</v>
      </c>
      <c r="D1021" s="409">
        <f>VLOOKUP(A1021,'[1]2020年工作表 (填表用) (2)'!$D$7:$H$1732,5,0)</f>
        <v>277</v>
      </c>
      <c r="E1021" s="409">
        <f>VLOOKUP(A1021,'[1]2020年工作表 (填表用) (2)'!$D$9:$J$1631,7,0)</f>
        <v>0</v>
      </c>
      <c r="F1021" s="409"/>
      <c r="G1021" s="409"/>
      <c r="H1021" s="409">
        <f>VLOOKUP(A1021,'[1]2020年工作表 (填表用) (2)'!$D$7:$L$1683,9,0)</f>
        <v>0</v>
      </c>
      <c r="I1021" s="417" t="str">
        <f t="shared" si="19"/>
        <v/>
      </c>
      <c r="K1021">
        <v>108</v>
      </c>
    </row>
    <row r="1022" ht="15" spans="1:10">
      <c r="A1022" s="401">
        <v>21405</v>
      </c>
      <c r="B1022" s="402" t="s">
        <v>912</v>
      </c>
      <c r="C1022" s="409">
        <f>VLOOKUP(A1022,'[1]2020年工作表 (填表用) (2)'!$D$7:$F$1731,3,0)</f>
        <v>0</v>
      </c>
      <c r="D1022" s="409">
        <f>VLOOKUP(A1022,'[1]2020年工作表 (填表用) (2)'!$D$7:$H$1732,5,0)</f>
        <v>0</v>
      </c>
      <c r="E1022" s="409">
        <f>VLOOKUP(A1022,'[1]2020年工作表 (填表用) (2)'!$D$9:$J$1631,7,0)</f>
        <v>0</v>
      </c>
      <c r="F1022" s="409"/>
      <c r="G1022" s="409"/>
      <c r="H1022" s="409">
        <f>VLOOKUP(A1022,'[1]2020年工作表 (填表用) (2)'!$D$7:$L$1683,9,0)</f>
        <v>0</v>
      </c>
      <c r="I1022" s="417" t="str">
        <f t="shared" si="19"/>
        <v/>
      </c>
      <c r="J1022" t="s">
        <v>138</v>
      </c>
    </row>
    <row r="1023" ht="15" spans="1:10">
      <c r="A1023" s="401">
        <v>2140501</v>
      </c>
      <c r="B1023" s="408" t="s">
        <v>135</v>
      </c>
      <c r="C1023" s="409">
        <f>VLOOKUP(A1023,'[1]2020年工作表 (填表用) (2)'!$D$7:$F$1731,3,0)</f>
        <v>0</v>
      </c>
      <c r="D1023" s="409">
        <f>VLOOKUP(A1023,'[1]2020年工作表 (填表用) (2)'!$D$7:$H$1732,5,0)</f>
        <v>0</v>
      </c>
      <c r="E1023" s="409">
        <f>VLOOKUP(A1023,'[1]2020年工作表 (填表用) (2)'!$D$9:$J$1631,7,0)</f>
        <v>0</v>
      </c>
      <c r="F1023" s="409"/>
      <c r="G1023" s="409"/>
      <c r="H1023" s="409">
        <f>VLOOKUP(A1023,'[1]2020年工作表 (填表用) (2)'!$D$7:$L$1683,9,0)</f>
        <v>0</v>
      </c>
      <c r="I1023" s="417" t="str">
        <f t="shared" si="19"/>
        <v/>
      </c>
      <c r="J1023" t="s">
        <v>138</v>
      </c>
    </row>
    <row r="1024" ht="15" spans="1:10">
      <c r="A1024" s="401">
        <v>2140502</v>
      </c>
      <c r="B1024" s="408" t="s">
        <v>136</v>
      </c>
      <c r="C1024" s="409">
        <f>VLOOKUP(A1024,'[1]2020年工作表 (填表用) (2)'!$D$7:$F$1731,3,0)</f>
        <v>0</v>
      </c>
      <c r="D1024" s="409">
        <f>VLOOKUP(A1024,'[1]2020年工作表 (填表用) (2)'!$D$7:$H$1732,5,0)</f>
        <v>0</v>
      </c>
      <c r="E1024" s="409">
        <f>VLOOKUP(A1024,'[1]2020年工作表 (填表用) (2)'!$D$9:$J$1631,7,0)</f>
        <v>0</v>
      </c>
      <c r="F1024" s="409"/>
      <c r="G1024" s="409"/>
      <c r="H1024" s="409">
        <f>VLOOKUP(A1024,'[1]2020年工作表 (填表用) (2)'!$D$7:$L$1683,9,0)</f>
        <v>0</v>
      </c>
      <c r="I1024" s="417" t="str">
        <f t="shared" si="19"/>
        <v/>
      </c>
      <c r="J1024" t="s">
        <v>138</v>
      </c>
    </row>
    <row r="1025" ht="15" spans="1:10">
      <c r="A1025" s="401">
        <v>2140503</v>
      </c>
      <c r="B1025" s="408" t="s">
        <v>137</v>
      </c>
      <c r="C1025" s="409">
        <f>VLOOKUP(A1025,'[1]2020年工作表 (填表用) (2)'!$D$7:$F$1731,3,0)</f>
        <v>0</v>
      </c>
      <c r="D1025" s="409">
        <f>VLOOKUP(A1025,'[1]2020年工作表 (填表用) (2)'!$D$7:$H$1732,5,0)</f>
        <v>0</v>
      </c>
      <c r="E1025" s="409">
        <f>VLOOKUP(A1025,'[1]2020年工作表 (填表用) (2)'!$D$9:$J$1631,7,0)</f>
        <v>0</v>
      </c>
      <c r="F1025" s="409"/>
      <c r="G1025" s="409"/>
      <c r="H1025" s="409">
        <f>VLOOKUP(A1025,'[1]2020年工作表 (填表用) (2)'!$D$7:$L$1683,9,0)</f>
        <v>0</v>
      </c>
      <c r="I1025" s="417" t="str">
        <f t="shared" si="19"/>
        <v/>
      </c>
      <c r="J1025" t="s">
        <v>138</v>
      </c>
    </row>
    <row r="1026" ht="15" spans="1:10">
      <c r="A1026" s="401">
        <v>2140504</v>
      </c>
      <c r="B1026" s="408" t="s">
        <v>898</v>
      </c>
      <c r="C1026" s="409">
        <f>VLOOKUP(A1026,'[1]2020年工作表 (填表用) (2)'!$D$7:$F$1731,3,0)</f>
        <v>0</v>
      </c>
      <c r="D1026" s="409">
        <f>VLOOKUP(A1026,'[1]2020年工作表 (填表用) (2)'!$D$7:$H$1732,5,0)</f>
        <v>0</v>
      </c>
      <c r="E1026" s="409">
        <f>VLOOKUP(A1026,'[1]2020年工作表 (填表用) (2)'!$D$9:$J$1631,7,0)</f>
        <v>0</v>
      </c>
      <c r="F1026" s="409"/>
      <c r="G1026" s="409"/>
      <c r="H1026" s="409">
        <f>VLOOKUP(A1026,'[1]2020年工作表 (填表用) (2)'!$D$7:$L$1683,9,0)</f>
        <v>0</v>
      </c>
      <c r="I1026" s="417" t="str">
        <f t="shared" si="19"/>
        <v/>
      </c>
      <c r="J1026" t="s">
        <v>138</v>
      </c>
    </row>
    <row r="1027" ht="15" spans="1:10">
      <c r="A1027" s="401">
        <v>2140505</v>
      </c>
      <c r="B1027" s="408" t="s">
        <v>913</v>
      </c>
      <c r="C1027" s="409">
        <f>VLOOKUP(A1027,'[1]2020年工作表 (填表用) (2)'!$D$7:$F$1731,3,0)</f>
        <v>0</v>
      </c>
      <c r="D1027" s="409">
        <f>VLOOKUP(A1027,'[1]2020年工作表 (填表用) (2)'!$D$7:$H$1732,5,0)</f>
        <v>0</v>
      </c>
      <c r="E1027" s="409">
        <f>VLOOKUP(A1027,'[1]2020年工作表 (填表用) (2)'!$D$9:$J$1631,7,0)</f>
        <v>0</v>
      </c>
      <c r="F1027" s="409"/>
      <c r="G1027" s="409"/>
      <c r="H1027" s="409">
        <f>VLOOKUP(A1027,'[1]2020年工作表 (填表用) (2)'!$D$7:$L$1683,9,0)</f>
        <v>0</v>
      </c>
      <c r="I1027" s="417" t="str">
        <f t="shared" si="19"/>
        <v/>
      </c>
      <c r="J1027" t="s">
        <v>138</v>
      </c>
    </row>
    <row r="1028" ht="15" spans="1:10">
      <c r="A1028" s="401">
        <v>2140599</v>
      </c>
      <c r="B1028" s="408" t="s">
        <v>914</v>
      </c>
      <c r="C1028" s="409">
        <f>VLOOKUP(A1028,'[1]2020年工作表 (填表用) (2)'!$D$7:$F$1731,3,0)</f>
        <v>0</v>
      </c>
      <c r="D1028" s="409">
        <f>VLOOKUP(A1028,'[1]2020年工作表 (填表用) (2)'!$D$7:$H$1732,5,0)</f>
        <v>0</v>
      </c>
      <c r="E1028" s="409">
        <f>VLOOKUP(A1028,'[1]2020年工作表 (填表用) (2)'!$D$9:$J$1631,7,0)</f>
        <v>0</v>
      </c>
      <c r="F1028" s="409"/>
      <c r="G1028" s="409"/>
      <c r="H1028" s="409">
        <f>VLOOKUP(A1028,'[1]2020年工作表 (填表用) (2)'!$D$7:$L$1683,9,0)</f>
        <v>0</v>
      </c>
      <c r="I1028" s="417" t="str">
        <f t="shared" si="19"/>
        <v/>
      </c>
      <c r="J1028" t="s">
        <v>138</v>
      </c>
    </row>
    <row r="1029" ht="15" spans="1:12">
      <c r="A1029" s="401">
        <v>21406</v>
      </c>
      <c r="B1029" s="402" t="s">
        <v>915</v>
      </c>
      <c r="C1029" s="409">
        <f>VLOOKUP(A1029,'[1]2020年工作表 (填表用) (2)'!$D$7:$F$1731,3,0)</f>
        <v>12722</v>
      </c>
      <c r="D1029" s="409">
        <f>VLOOKUP(A1029,'[1]2020年工作表 (填表用) (2)'!$D$7:$H$1732,5,0)</f>
        <v>12211</v>
      </c>
      <c r="E1029" s="409">
        <f>VLOOKUP(A1029,'[1]2020年工作表 (填表用) (2)'!$D$9:$J$1631,7,0)</f>
        <v>5508</v>
      </c>
      <c r="F1029" s="409"/>
      <c r="G1029" s="409"/>
      <c r="H1029" s="409">
        <f>VLOOKUP(A1029,'[1]2020年工作表 (填表用) (2)'!$D$7:$L$1683,9,0)</f>
        <v>1216</v>
      </c>
      <c r="I1029" s="417" t="str">
        <f t="shared" si="19"/>
        <v/>
      </c>
      <c r="L1029">
        <v>10</v>
      </c>
    </row>
    <row r="1030" ht="15" spans="1:12">
      <c r="A1030" s="401">
        <v>2140601</v>
      </c>
      <c r="B1030" s="408" t="s">
        <v>916</v>
      </c>
      <c r="C1030" s="409">
        <f>VLOOKUP(A1030,'[1]2020年工作表 (填表用) (2)'!$D$7:$F$1731,3,0)</f>
        <v>11050</v>
      </c>
      <c r="D1030" s="409">
        <f>VLOOKUP(A1030,'[1]2020年工作表 (填表用) (2)'!$D$7:$H$1732,5,0)</f>
        <v>11050</v>
      </c>
      <c r="E1030" s="409">
        <f>VLOOKUP(A1030,'[1]2020年工作表 (填表用) (2)'!$D$9:$J$1631,7,0)</f>
        <v>5508</v>
      </c>
      <c r="F1030" s="409"/>
      <c r="G1030" s="409"/>
      <c r="H1030" s="409">
        <f>VLOOKUP(A1030,'[1]2020年工作表 (填表用) (2)'!$D$7:$L$1683,9,0)</f>
        <v>1216</v>
      </c>
      <c r="I1030" s="417" t="str">
        <f t="shared" si="19"/>
        <v/>
      </c>
      <c r="K1030">
        <v>4292</v>
      </c>
      <c r="L1030">
        <v>10</v>
      </c>
    </row>
    <row r="1031" ht="15" spans="1:9">
      <c r="A1031" s="401">
        <v>2140602</v>
      </c>
      <c r="B1031" s="408" t="s">
        <v>917</v>
      </c>
      <c r="C1031" s="409">
        <f>VLOOKUP(A1031,'[1]2020年工作表 (填表用) (2)'!$D$7:$F$1731,3,0)</f>
        <v>1672</v>
      </c>
      <c r="D1031" s="409">
        <f>VLOOKUP(A1031,'[1]2020年工作表 (填表用) (2)'!$D$7:$H$1732,5,0)</f>
        <v>1161</v>
      </c>
      <c r="E1031" s="409">
        <f>VLOOKUP(A1031,'[1]2020年工作表 (填表用) (2)'!$D$9:$J$1631,7,0)</f>
        <v>0</v>
      </c>
      <c r="F1031" s="409"/>
      <c r="G1031" s="409"/>
      <c r="H1031" s="409">
        <f>VLOOKUP(A1031,'[1]2020年工作表 (填表用) (2)'!$D$7:$L$1683,9,0)</f>
        <v>0</v>
      </c>
      <c r="I1031" s="417" t="str">
        <f t="shared" si="19"/>
        <v/>
      </c>
    </row>
    <row r="1032" ht="15" spans="1:10">
      <c r="A1032" s="401">
        <v>2140603</v>
      </c>
      <c r="B1032" s="408" t="s">
        <v>918</v>
      </c>
      <c r="C1032" s="409">
        <f>VLOOKUP(A1032,'[1]2020年工作表 (填表用) (2)'!$D$7:$F$1731,3,0)</f>
        <v>0</v>
      </c>
      <c r="D1032" s="409">
        <f>VLOOKUP(A1032,'[1]2020年工作表 (填表用) (2)'!$D$7:$H$1732,5,0)</f>
        <v>0</v>
      </c>
      <c r="E1032" s="409">
        <f>VLOOKUP(A1032,'[1]2020年工作表 (填表用) (2)'!$D$9:$J$1631,7,0)</f>
        <v>0</v>
      </c>
      <c r="F1032" s="409"/>
      <c r="G1032" s="409"/>
      <c r="H1032" s="409">
        <f>VLOOKUP(A1032,'[1]2020年工作表 (填表用) (2)'!$D$7:$L$1683,9,0)</f>
        <v>0</v>
      </c>
      <c r="I1032" s="417" t="str">
        <f t="shared" si="19"/>
        <v/>
      </c>
      <c r="J1032" t="s">
        <v>138</v>
      </c>
    </row>
    <row r="1033" ht="15" spans="1:10">
      <c r="A1033" s="401">
        <v>2140699</v>
      </c>
      <c r="B1033" s="408" t="s">
        <v>919</v>
      </c>
      <c r="C1033" s="409">
        <f>VLOOKUP(A1033,'[1]2020年工作表 (填表用) (2)'!$D$7:$F$1731,3,0)</f>
        <v>0</v>
      </c>
      <c r="D1033" s="409">
        <f>VLOOKUP(A1033,'[1]2020年工作表 (填表用) (2)'!$D$7:$H$1732,5,0)</f>
        <v>0</v>
      </c>
      <c r="E1033" s="409">
        <f>VLOOKUP(A1033,'[1]2020年工作表 (填表用) (2)'!$D$9:$J$1631,7,0)</f>
        <v>0</v>
      </c>
      <c r="F1033" s="409"/>
      <c r="G1033" s="409"/>
      <c r="H1033" s="409">
        <f>VLOOKUP(A1033,'[1]2020年工作表 (填表用) (2)'!$D$7:$L$1683,9,0)</f>
        <v>0</v>
      </c>
      <c r="I1033" s="417" t="str">
        <f t="shared" si="19"/>
        <v/>
      </c>
      <c r="J1033" t="s">
        <v>138</v>
      </c>
    </row>
    <row r="1034" ht="15" spans="1:9">
      <c r="A1034" s="401">
        <v>21499</v>
      </c>
      <c r="B1034" s="402" t="s">
        <v>920</v>
      </c>
      <c r="C1034" s="409">
        <f>VLOOKUP(A1034,'[1]2020年工作表 (填表用) (2)'!$D$7:$F$1731,3,0)</f>
        <v>0</v>
      </c>
      <c r="D1034" s="409">
        <f>VLOOKUP(A1034,'[1]2020年工作表 (填表用) (2)'!$D$7:$H$1732,5,0)</f>
        <v>0</v>
      </c>
      <c r="E1034" s="409">
        <f>VLOOKUP(A1034,'[1]2020年工作表 (填表用) (2)'!$D$9:$J$1631,7,0)</f>
        <v>22</v>
      </c>
      <c r="F1034" s="409"/>
      <c r="G1034" s="409"/>
      <c r="H1034" s="409">
        <f>VLOOKUP(A1034,'[1]2020年工作表 (填表用) (2)'!$D$7:$L$1683,9,0)</f>
        <v>9</v>
      </c>
      <c r="I1034" s="417" t="str">
        <f t="shared" si="19"/>
        <v/>
      </c>
    </row>
    <row r="1035" ht="15" spans="1:10">
      <c r="A1035" s="401">
        <v>2149901</v>
      </c>
      <c r="B1035" s="408" t="s">
        <v>921</v>
      </c>
      <c r="C1035" s="409">
        <f>VLOOKUP(A1035,'[1]2020年工作表 (填表用) (2)'!$D$7:$F$1731,3,0)</f>
        <v>0</v>
      </c>
      <c r="D1035" s="409">
        <f>VLOOKUP(A1035,'[1]2020年工作表 (填表用) (2)'!$D$7:$H$1732,5,0)</f>
        <v>0</v>
      </c>
      <c r="E1035" s="409">
        <f>VLOOKUP(A1035,'[1]2020年工作表 (填表用) (2)'!$D$9:$J$1631,7,0)</f>
        <v>0</v>
      </c>
      <c r="F1035" s="409"/>
      <c r="G1035" s="409"/>
      <c r="H1035" s="409">
        <f>VLOOKUP(A1035,'[1]2020年工作表 (填表用) (2)'!$D$7:$L$1683,9,0)</f>
        <v>0</v>
      </c>
      <c r="I1035" s="417" t="str">
        <f t="shared" si="19"/>
        <v/>
      </c>
      <c r="J1035" t="s">
        <v>138</v>
      </c>
    </row>
    <row r="1036" ht="15" spans="1:11">
      <c r="A1036" s="401">
        <v>2149999</v>
      </c>
      <c r="B1036" s="408" t="s">
        <v>922</v>
      </c>
      <c r="C1036" s="409">
        <f>VLOOKUP(A1036,'[1]2020年工作表 (填表用) (2)'!$D$7:$F$1731,3,0)</f>
        <v>0</v>
      </c>
      <c r="D1036" s="409">
        <f>VLOOKUP(A1036,'[1]2020年工作表 (填表用) (2)'!$D$7:$H$1732,5,0)</f>
        <v>0</v>
      </c>
      <c r="E1036" s="409">
        <f>VLOOKUP(A1036,'[1]2020年工作表 (填表用) (2)'!$D$9:$J$1631,7,0)</f>
        <v>22</v>
      </c>
      <c r="F1036" s="409"/>
      <c r="G1036" s="409"/>
      <c r="H1036" s="409">
        <f>VLOOKUP(A1036,'[1]2020年工作表 (填表用) (2)'!$D$7:$L$1683,9,0)</f>
        <v>9</v>
      </c>
      <c r="I1036" s="417" t="str">
        <f t="shared" si="19"/>
        <v/>
      </c>
      <c r="K1036">
        <v>12</v>
      </c>
    </row>
    <row r="1037" ht="15" spans="1:14">
      <c r="A1037" s="401">
        <v>215</v>
      </c>
      <c r="B1037" s="402" t="s">
        <v>923</v>
      </c>
      <c r="C1037" s="409">
        <f>VLOOKUP(A1037,'[1]2020年工作表 (填表用) (2)'!$D$7:$F$1731,3,0)</f>
        <v>10261</v>
      </c>
      <c r="D1037" s="409">
        <f>VLOOKUP(A1037,'[1]2020年工作表 (填表用) (2)'!$D$7:$H$1732,5,0)</f>
        <v>9907</v>
      </c>
      <c r="E1037" s="409">
        <f>VLOOKUP(A1037,'[1]2020年工作表 (填表用) (2)'!$D$9:$J$1631,7,0)</f>
        <v>9724</v>
      </c>
      <c r="F1037" s="409"/>
      <c r="G1037" s="409"/>
      <c r="H1037" s="409">
        <f>VLOOKUP(A1037,'[1]2020年工作表 (填表用) (2)'!$D$7:$L$1683,9,0)</f>
        <v>10990</v>
      </c>
      <c r="I1037" s="417" t="str">
        <f t="shared" si="19"/>
        <v/>
      </c>
      <c r="L1037">
        <v>27</v>
      </c>
      <c r="N1037" s="418">
        <f>H1037+L1037</f>
        <v>11017</v>
      </c>
    </row>
    <row r="1038" ht="15" spans="1:9">
      <c r="A1038" s="401">
        <v>21501</v>
      </c>
      <c r="B1038" s="402" t="s">
        <v>924</v>
      </c>
      <c r="C1038" s="409">
        <f>VLOOKUP(A1038,'[1]2020年工作表 (填表用) (2)'!$D$7:$F$1731,3,0)</f>
        <v>0</v>
      </c>
      <c r="D1038" s="409">
        <f>VLOOKUP(A1038,'[1]2020年工作表 (填表用) (2)'!$D$7:$H$1732,5,0)</f>
        <v>0</v>
      </c>
      <c r="E1038" s="409">
        <f>VLOOKUP(A1038,'[1]2020年工作表 (填表用) (2)'!$D$9:$J$1631,7,0)</f>
        <v>0</v>
      </c>
      <c r="F1038" s="409"/>
      <c r="G1038" s="409"/>
      <c r="H1038" s="409">
        <f>VLOOKUP(A1038,'[1]2020年工作表 (填表用) (2)'!$D$7:$L$1683,9,0)</f>
        <v>0</v>
      </c>
      <c r="I1038" s="417" t="str">
        <f t="shared" si="19"/>
        <v/>
      </c>
    </row>
    <row r="1039" ht="15" spans="1:10">
      <c r="A1039" s="401">
        <v>2150101</v>
      </c>
      <c r="B1039" s="408" t="s">
        <v>135</v>
      </c>
      <c r="C1039" s="409">
        <f>VLOOKUP(A1039,'[1]2020年工作表 (填表用) (2)'!$D$7:$F$1731,3,0)</f>
        <v>0</v>
      </c>
      <c r="D1039" s="409">
        <f>VLOOKUP(A1039,'[1]2020年工作表 (填表用) (2)'!$D$7:$H$1732,5,0)</f>
        <v>0</v>
      </c>
      <c r="E1039" s="409">
        <f>VLOOKUP(A1039,'[1]2020年工作表 (填表用) (2)'!$D$9:$J$1631,7,0)</f>
        <v>0</v>
      </c>
      <c r="F1039" s="409"/>
      <c r="G1039" s="409"/>
      <c r="H1039" s="409">
        <f>VLOOKUP(A1039,'[1]2020年工作表 (填表用) (2)'!$D$7:$L$1683,9,0)</f>
        <v>0</v>
      </c>
      <c r="I1039" s="417" t="str">
        <f t="shared" ref="I1039:I1081" si="20">IF(ISERROR(H1039/G1039),"",H1039/G1039*100)</f>
        <v/>
      </c>
      <c r="J1039" t="s">
        <v>138</v>
      </c>
    </row>
    <row r="1040" ht="15" spans="1:10">
      <c r="A1040" s="401">
        <v>2150102</v>
      </c>
      <c r="B1040" s="408" t="s">
        <v>136</v>
      </c>
      <c r="C1040" s="409">
        <f>VLOOKUP(A1040,'[1]2020年工作表 (填表用) (2)'!$D$7:$F$1731,3,0)</f>
        <v>0</v>
      </c>
      <c r="D1040" s="409">
        <f>VLOOKUP(A1040,'[1]2020年工作表 (填表用) (2)'!$D$7:$H$1732,5,0)</f>
        <v>0</v>
      </c>
      <c r="E1040" s="409">
        <f>VLOOKUP(A1040,'[1]2020年工作表 (填表用) (2)'!$D$9:$J$1631,7,0)</f>
        <v>0</v>
      </c>
      <c r="F1040" s="409"/>
      <c r="G1040" s="409"/>
      <c r="H1040" s="409">
        <f>VLOOKUP(A1040,'[1]2020年工作表 (填表用) (2)'!$D$7:$L$1683,9,0)</f>
        <v>0</v>
      </c>
      <c r="I1040" s="417" t="str">
        <f t="shared" si="20"/>
        <v/>
      </c>
      <c r="J1040" t="s">
        <v>138</v>
      </c>
    </row>
    <row r="1041" ht="15" spans="1:10">
      <c r="A1041" s="401">
        <v>2150103</v>
      </c>
      <c r="B1041" s="408" t="s">
        <v>137</v>
      </c>
      <c r="C1041" s="409">
        <f>VLOOKUP(A1041,'[1]2020年工作表 (填表用) (2)'!$D$7:$F$1731,3,0)</f>
        <v>0</v>
      </c>
      <c r="D1041" s="409">
        <f>VLOOKUP(A1041,'[1]2020年工作表 (填表用) (2)'!$D$7:$H$1732,5,0)</f>
        <v>0</v>
      </c>
      <c r="E1041" s="409">
        <f>VLOOKUP(A1041,'[1]2020年工作表 (填表用) (2)'!$D$9:$J$1631,7,0)</f>
        <v>0</v>
      </c>
      <c r="F1041" s="409"/>
      <c r="G1041" s="409"/>
      <c r="H1041" s="409">
        <f>VLOOKUP(A1041,'[1]2020年工作表 (填表用) (2)'!$D$7:$L$1683,9,0)</f>
        <v>0</v>
      </c>
      <c r="I1041" s="417" t="str">
        <f t="shared" si="20"/>
        <v/>
      </c>
      <c r="J1041" t="s">
        <v>138</v>
      </c>
    </row>
    <row r="1042" ht="15" spans="1:10">
      <c r="A1042" s="401">
        <v>2150104</v>
      </c>
      <c r="B1042" s="408" t="s">
        <v>925</v>
      </c>
      <c r="C1042" s="409">
        <f>VLOOKUP(A1042,'[1]2020年工作表 (填表用) (2)'!$D$7:$F$1731,3,0)</f>
        <v>0</v>
      </c>
      <c r="D1042" s="409">
        <f>VLOOKUP(A1042,'[1]2020年工作表 (填表用) (2)'!$D$7:$H$1732,5,0)</f>
        <v>0</v>
      </c>
      <c r="E1042" s="409">
        <f>VLOOKUP(A1042,'[1]2020年工作表 (填表用) (2)'!$D$9:$J$1631,7,0)</f>
        <v>0</v>
      </c>
      <c r="F1042" s="409"/>
      <c r="G1042" s="409"/>
      <c r="H1042" s="409">
        <f>VLOOKUP(A1042,'[1]2020年工作表 (填表用) (2)'!$D$7:$L$1683,9,0)</f>
        <v>0</v>
      </c>
      <c r="I1042" s="417" t="str">
        <f t="shared" si="20"/>
        <v/>
      </c>
      <c r="J1042" t="s">
        <v>138</v>
      </c>
    </row>
    <row r="1043" ht="15" spans="1:10">
      <c r="A1043" s="401">
        <v>2150105</v>
      </c>
      <c r="B1043" s="408" t="s">
        <v>926</v>
      </c>
      <c r="C1043" s="409">
        <f>VLOOKUP(A1043,'[1]2020年工作表 (填表用) (2)'!$D$7:$F$1731,3,0)</f>
        <v>0</v>
      </c>
      <c r="D1043" s="409">
        <f>VLOOKUP(A1043,'[1]2020年工作表 (填表用) (2)'!$D$7:$H$1732,5,0)</f>
        <v>0</v>
      </c>
      <c r="E1043" s="409">
        <f>VLOOKUP(A1043,'[1]2020年工作表 (填表用) (2)'!$D$9:$J$1631,7,0)</f>
        <v>0</v>
      </c>
      <c r="F1043" s="409"/>
      <c r="G1043" s="409"/>
      <c r="H1043" s="409">
        <f>VLOOKUP(A1043,'[1]2020年工作表 (填表用) (2)'!$D$7:$L$1683,9,0)</f>
        <v>0</v>
      </c>
      <c r="I1043" s="417" t="str">
        <f t="shared" si="20"/>
        <v/>
      </c>
      <c r="J1043" t="s">
        <v>138</v>
      </c>
    </row>
    <row r="1044" ht="15" spans="1:10">
      <c r="A1044" s="401">
        <v>2150106</v>
      </c>
      <c r="B1044" s="408" t="s">
        <v>927</v>
      </c>
      <c r="C1044" s="409">
        <f>VLOOKUP(A1044,'[1]2020年工作表 (填表用) (2)'!$D$7:$F$1731,3,0)</f>
        <v>0</v>
      </c>
      <c r="D1044" s="409">
        <f>VLOOKUP(A1044,'[1]2020年工作表 (填表用) (2)'!$D$7:$H$1732,5,0)</f>
        <v>0</v>
      </c>
      <c r="E1044" s="409">
        <f>VLOOKUP(A1044,'[1]2020年工作表 (填表用) (2)'!$D$9:$J$1631,7,0)</f>
        <v>0</v>
      </c>
      <c r="F1044" s="409"/>
      <c r="G1044" s="409"/>
      <c r="H1044" s="409">
        <f>VLOOKUP(A1044,'[1]2020年工作表 (填表用) (2)'!$D$7:$L$1683,9,0)</f>
        <v>0</v>
      </c>
      <c r="I1044" s="417" t="str">
        <f t="shared" si="20"/>
        <v/>
      </c>
      <c r="J1044" t="s">
        <v>138</v>
      </c>
    </row>
    <row r="1045" ht="15" spans="1:10">
      <c r="A1045" s="401">
        <v>2150107</v>
      </c>
      <c r="B1045" s="408" t="s">
        <v>928</v>
      </c>
      <c r="C1045" s="409">
        <f>VLOOKUP(A1045,'[1]2020年工作表 (填表用) (2)'!$D$7:$F$1731,3,0)</f>
        <v>0</v>
      </c>
      <c r="D1045" s="409">
        <f>VLOOKUP(A1045,'[1]2020年工作表 (填表用) (2)'!$D$7:$H$1732,5,0)</f>
        <v>0</v>
      </c>
      <c r="E1045" s="409">
        <f>VLOOKUP(A1045,'[1]2020年工作表 (填表用) (2)'!$D$9:$J$1631,7,0)</f>
        <v>0</v>
      </c>
      <c r="F1045" s="409"/>
      <c r="G1045" s="409"/>
      <c r="H1045" s="409">
        <f>VLOOKUP(A1045,'[1]2020年工作表 (填表用) (2)'!$D$7:$L$1683,9,0)</f>
        <v>0</v>
      </c>
      <c r="I1045" s="417" t="str">
        <f t="shared" si="20"/>
        <v/>
      </c>
      <c r="J1045" t="s">
        <v>138</v>
      </c>
    </row>
    <row r="1046" ht="15" spans="1:10">
      <c r="A1046" s="401">
        <v>2150108</v>
      </c>
      <c r="B1046" s="408" t="s">
        <v>929</v>
      </c>
      <c r="C1046" s="409">
        <f>VLOOKUP(A1046,'[1]2020年工作表 (填表用) (2)'!$D$7:$F$1731,3,0)</f>
        <v>0</v>
      </c>
      <c r="D1046" s="409">
        <f>VLOOKUP(A1046,'[1]2020年工作表 (填表用) (2)'!$D$7:$H$1732,5,0)</f>
        <v>0</v>
      </c>
      <c r="E1046" s="409">
        <f>VLOOKUP(A1046,'[1]2020年工作表 (填表用) (2)'!$D$9:$J$1631,7,0)</f>
        <v>0</v>
      </c>
      <c r="F1046" s="409"/>
      <c r="G1046" s="409"/>
      <c r="H1046" s="409">
        <f>VLOOKUP(A1046,'[1]2020年工作表 (填表用) (2)'!$D$7:$L$1683,9,0)</f>
        <v>0</v>
      </c>
      <c r="I1046" s="417" t="str">
        <f t="shared" si="20"/>
        <v/>
      </c>
      <c r="J1046" t="s">
        <v>138</v>
      </c>
    </row>
    <row r="1047" ht="15" spans="1:9">
      <c r="A1047" s="401">
        <v>2150199</v>
      </c>
      <c r="B1047" s="408" t="s">
        <v>930</v>
      </c>
      <c r="C1047" s="409">
        <f>VLOOKUP(A1047,'[1]2020年工作表 (填表用) (2)'!$D$7:$F$1731,3,0)</f>
        <v>0</v>
      </c>
      <c r="D1047" s="409">
        <f>VLOOKUP(A1047,'[1]2020年工作表 (填表用) (2)'!$D$7:$H$1732,5,0)</f>
        <v>0</v>
      </c>
      <c r="E1047" s="409">
        <f>VLOOKUP(A1047,'[1]2020年工作表 (填表用) (2)'!$D$9:$J$1631,7,0)</f>
        <v>0</v>
      </c>
      <c r="F1047" s="409"/>
      <c r="G1047" s="409"/>
      <c r="H1047" s="409">
        <f>VLOOKUP(A1047,'[1]2020年工作表 (填表用) (2)'!$D$7:$L$1683,9,0)</f>
        <v>0</v>
      </c>
      <c r="I1047" s="417" t="str">
        <f t="shared" si="20"/>
        <v/>
      </c>
    </row>
    <row r="1048" ht="15" spans="1:9">
      <c r="A1048" s="401">
        <v>21502</v>
      </c>
      <c r="B1048" s="402" t="s">
        <v>931</v>
      </c>
      <c r="C1048" s="409">
        <f>VLOOKUP(A1048,'[1]2020年工作表 (填表用) (2)'!$D$7:$F$1731,3,0)</f>
        <v>1583</v>
      </c>
      <c r="D1048" s="409">
        <f>VLOOKUP(A1048,'[1]2020年工作表 (填表用) (2)'!$D$7:$H$1732,5,0)</f>
        <v>3083</v>
      </c>
      <c r="E1048" s="409">
        <f>VLOOKUP(A1048,'[1]2020年工作表 (填表用) (2)'!$D$9:$J$1631,7,0)</f>
        <v>5379</v>
      </c>
      <c r="F1048" s="409"/>
      <c r="G1048" s="409"/>
      <c r="H1048" s="409">
        <f>VLOOKUP(A1048,'[1]2020年工作表 (填表用) (2)'!$D$7:$L$1683,9,0)</f>
        <v>4280</v>
      </c>
      <c r="I1048" s="417" t="str">
        <f t="shared" si="20"/>
        <v/>
      </c>
    </row>
    <row r="1049" ht="15" spans="1:10">
      <c r="A1049" s="401">
        <v>2150201</v>
      </c>
      <c r="B1049" s="408" t="s">
        <v>135</v>
      </c>
      <c r="C1049" s="409">
        <f>VLOOKUP(A1049,'[1]2020年工作表 (填表用) (2)'!$D$7:$F$1731,3,0)</f>
        <v>0</v>
      </c>
      <c r="D1049" s="409">
        <f>VLOOKUP(A1049,'[1]2020年工作表 (填表用) (2)'!$D$7:$H$1732,5,0)</f>
        <v>0</v>
      </c>
      <c r="E1049" s="409">
        <f>VLOOKUP(A1049,'[1]2020年工作表 (填表用) (2)'!$D$9:$J$1631,7,0)</f>
        <v>0</v>
      </c>
      <c r="F1049" s="409"/>
      <c r="G1049" s="409"/>
      <c r="H1049" s="409">
        <f>VLOOKUP(A1049,'[1]2020年工作表 (填表用) (2)'!$D$7:$L$1683,9,0)</f>
        <v>0</v>
      </c>
      <c r="I1049" s="417" t="str">
        <f t="shared" si="20"/>
        <v/>
      </c>
      <c r="J1049" t="s">
        <v>138</v>
      </c>
    </row>
    <row r="1050" ht="15" spans="1:10">
      <c r="A1050" s="401">
        <v>2150202</v>
      </c>
      <c r="B1050" s="408" t="s">
        <v>136</v>
      </c>
      <c r="C1050" s="409">
        <f>VLOOKUP(A1050,'[1]2020年工作表 (填表用) (2)'!$D$7:$F$1731,3,0)</f>
        <v>0</v>
      </c>
      <c r="D1050" s="409">
        <f>VLOOKUP(A1050,'[1]2020年工作表 (填表用) (2)'!$D$7:$H$1732,5,0)</f>
        <v>0</v>
      </c>
      <c r="E1050" s="409">
        <f>VLOOKUP(A1050,'[1]2020年工作表 (填表用) (2)'!$D$9:$J$1631,7,0)</f>
        <v>0</v>
      </c>
      <c r="F1050" s="409"/>
      <c r="G1050" s="409"/>
      <c r="H1050" s="409">
        <f>VLOOKUP(A1050,'[1]2020年工作表 (填表用) (2)'!$D$7:$L$1683,9,0)</f>
        <v>0</v>
      </c>
      <c r="I1050" s="417" t="str">
        <f t="shared" si="20"/>
        <v/>
      </c>
      <c r="J1050" t="s">
        <v>138</v>
      </c>
    </row>
    <row r="1051" ht="15" spans="1:10">
      <c r="A1051" s="401">
        <v>2150203</v>
      </c>
      <c r="B1051" s="408" t="s">
        <v>137</v>
      </c>
      <c r="C1051" s="409">
        <f>VLOOKUP(A1051,'[1]2020年工作表 (填表用) (2)'!$D$7:$F$1731,3,0)</f>
        <v>0</v>
      </c>
      <c r="D1051" s="409">
        <f>VLOOKUP(A1051,'[1]2020年工作表 (填表用) (2)'!$D$7:$H$1732,5,0)</f>
        <v>0</v>
      </c>
      <c r="E1051" s="409">
        <f>VLOOKUP(A1051,'[1]2020年工作表 (填表用) (2)'!$D$9:$J$1631,7,0)</f>
        <v>0</v>
      </c>
      <c r="F1051" s="409"/>
      <c r="G1051" s="409"/>
      <c r="H1051" s="409">
        <f>VLOOKUP(A1051,'[1]2020年工作表 (填表用) (2)'!$D$7:$L$1683,9,0)</f>
        <v>0</v>
      </c>
      <c r="I1051" s="417" t="str">
        <f t="shared" si="20"/>
        <v/>
      </c>
      <c r="J1051" t="s">
        <v>138</v>
      </c>
    </row>
    <row r="1052" ht="15" spans="1:10">
      <c r="A1052" s="401">
        <v>2150204</v>
      </c>
      <c r="B1052" s="408" t="s">
        <v>932</v>
      </c>
      <c r="C1052" s="409">
        <f>VLOOKUP(A1052,'[1]2020年工作表 (填表用) (2)'!$D$7:$F$1731,3,0)</f>
        <v>0</v>
      </c>
      <c r="D1052" s="409">
        <f>VLOOKUP(A1052,'[1]2020年工作表 (填表用) (2)'!$D$7:$H$1732,5,0)</f>
        <v>0</v>
      </c>
      <c r="E1052" s="409">
        <f>VLOOKUP(A1052,'[1]2020年工作表 (填表用) (2)'!$D$9:$J$1631,7,0)</f>
        <v>0</v>
      </c>
      <c r="F1052" s="409"/>
      <c r="G1052" s="409"/>
      <c r="H1052" s="409">
        <f>VLOOKUP(A1052,'[1]2020年工作表 (填表用) (2)'!$D$7:$L$1683,9,0)</f>
        <v>0</v>
      </c>
      <c r="I1052" s="417" t="str">
        <f t="shared" si="20"/>
        <v/>
      </c>
      <c r="J1052" t="s">
        <v>138</v>
      </c>
    </row>
    <row r="1053" ht="15" spans="1:10">
      <c r="A1053" s="401">
        <v>2150205</v>
      </c>
      <c r="B1053" s="408" t="s">
        <v>933</v>
      </c>
      <c r="C1053" s="409">
        <f>VLOOKUP(A1053,'[1]2020年工作表 (填表用) (2)'!$D$7:$F$1731,3,0)</f>
        <v>0</v>
      </c>
      <c r="D1053" s="409">
        <f>VLOOKUP(A1053,'[1]2020年工作表 (填表用) (2)'!$D$7:$H$1732,5,0)</f>
        <v>0</v>
      </c>
      <c r="E1053" s="409">
        <f>VLOOKUP(A1053,'[1]2020年工作表 (填表用) (2)'!$D$9:$J$1631,7,0)</f>
        <v>0</v>
      </c>
      <c r="F1053" s="409"/>
      <c r="G1053" s="409"/>
      <c r="H1053" s="409">
        <f>VLOOKUP(A1053,'[1]2020年工作表 (填表用) (2)'!$D$7:$L$1683,9,0)</f>
        <v>0</v>
      </c>
      <c r="I1053" s="417" t="str">
        <f t="shared" si="20"/>
        <v/>
      </c>
      <c r="J1053" t="s">
        <v>138</v>
      </c>
    </row>
    <row r="1054" ht="15" spans="1:10">
      <c r="A1054" s="401">
        <v>2150206</v>
      </c>
      <c r="B1054" s="408" t="s">
        <v>934</v>
      </c>
      <c r="C1054" s="409">
        <f>VLOOKUP(A1054,'[1]2020年工作表 (填表用) (2)'!$D$7:$F$1731,3,0)</f>
        <v>0</v>
      </c>
      <c r="D1054" s="409">
        <f>VLOOKUP(A1054,'[1]2020年工作表 (填表用) (2)'!$D$7:$H$1732,5,0)</f>
        <v>0</v>
      </c>
      <c r="E1054" s="409">
        <f>VLOOKUP(A1054,'[1]2020年工作表 (填表用) (2)'!$D$9:$J$1631,7,0)</f>
        <v>0</v>
      </c>
      <c r="F1054" s="409"/>
      <c r="G1054" s="409"/>
      <c r="H1054" s="409">
        <f>VLOOKUP(A1054,'[1]2020年工作表 (填表用) (2)'!$D$7:$L$1683,9,0)</f>
        <v>0</v>
      </c>
      <c r="I1054" s="417" t="str">
        <f t="shared" si="20"/>
        <v/>
      </c>
      <c r="J1054" t="s">
        <v>138</v>
      </c>
    </row>
    <row r="1055" ht="15" spans="1:10">
      <c r="A1055" s="401">
        <v>2150207</v>
      </c>
      <c r="B1055" s="408" t="s">
        <v>935</v>
      </c>
      <c r="C1055" s="409">
        <f>VLOOKUP(A1055,'[1]2020年工作表 (填表用) (2)'!$D$7:$F$1731,3,0)</f>
        <v>0</v>
      </c>
      <c r="D1055" s="409">
        <f>VLOOKUP(A1055,'[1]2020年工作表 (填表用) (2)'!$D$7:$H$1732,5,0)</f>
        <v>0</v>
      </c>
      <c r="E1055" s="409">
        <f>VLOOKUP(A1055,'[1]2020年工作表 (填表用) (2)'!$D$9:$J$1631,7,0)</f>
        <v>0</v>
      </c>
      <c r="F1055" s="409"/>
      <c r="G1055" s="409"/>
      <c r="H1055" s="409">
        <f>VLOOKUP(A1055,'[1]2020年工作表 (填表用) (2)'!$D$7:$L$1683,9,0)</f>
        <v>0</v>
      </c>
      <c r="I1055" s="417" t="str">
        <f t="shared" si="20"/>
        <v/>
      </c>
      <c r="J1055" t="s">
        <v>138</v>
      </c>
    </row>
    <row r="1056" ht="15" spans="1:10">
      <c r="A1056" s="401">
        <v>2150208</v>
      </c>
      <c r="B1056" s="408" t="s">
        <v>936</v>
      </c>
      <c r="C1056" s="409">
        <f>VLOOKUP(A1056,'[1]2020年工作表 (填表用) (2)'!$D$7:$F$1731,3,0)</f>
        <v>0</v>
      </c>
      <c r="D1056" s="409">
        <f>VLOOKUP(A1056,'[1]2020年工作表 (填表用) (2)'!$D$7:$H$1732,5,0)</f>
        <v>0</v>
      </c>
      <c r="E1056" s="409">
        <f>VLOOKUP(A1056,'[1]2020年工作表 (填表用) (2)'!$D$9:$J$1631,7,0)</f>
        <v>0</v>
      </c>
      <c r="F1056" s="409"/>
      <c r="G1056" s="409"/>
      <c r="H1056" s="409">
        <f>VLOOKUP(A1056,'[1]2020年工作表 (填表用) (2)'!$D$7:$L$1683,9,0)</f>
        <v>0</v>
      </c>
      <c r="I1056" s="417" t="str">
        <f t="shared" si="20"/>
        <v/>
      </c>
      <c r="J1056" t="s">
        <v>138</v>
      </c>
    </row>
    <row r="1057" ht="15" spans="1:10">
      <c r="A1057" s="401">
        <v>2150209</v>
      </c>
      <c r="B1057" s="408" t="s">
        <v>937</v>
      </c>
      <c r="C1057" s="409">
        <f>VLOOKUP(A1057,'[1]2020年工作表 (填表用) (2)'!$D$7:$F$1731,3,0)</f>
        <v>0</v>
      </c>
      <c r="D1057" s="409">
        <f>VLOOKUP(A1057,'[1]2020年工作表 (填表用) (2)'!$D$7:$H$1732,5,0)</f>
        <v>0</v>
      </c>
      <c r="E1057" s="409">
        <f>VLOOKUP(A1057,'[1]2020年工作表 (填表用) (2)'!$D$9:$J$1631,7,0)</f>
        <v>0</v>
      </c>
      <c r="F1057" s="409"/>
      <c r="G1057" s="409"/>
      <c r="H1057" s="409">
        <f>VLOOKUP(A1057,'[1]2020年工作表 (填表用) (2)'!$D$7:$L$1683,9,0)</f>
        <v>0</v>
      </c>
      <c r="I1057" s="417" t="str">
        <f t="shared" si="20"/>
        <v/>
      </c>
      <c r="J1057" t="s">
        <v>138</v>
      </c>
    </row>
    <row r="1058" ht="15" spans="1:10">
      <c r="A1058" s="401">
        <v>2150210</v>
      </c>
      <c r="B1058" s="408" t="s">
        <v>938</v>
      </c>
      <c r="C1058" s="409">
        <f>VLOOKUP(A1058,'[1]2020年工作表 (填表用) (2)'!$D$7:$F$1731,3,0)</f>
        <v>0</v>
      </c>
      <c r="D1058" s="409">
        <f>VLOOKUP(A1058,'[1]2020年工作表 (填表用) (2)'!$D$7:$H$1732,5,0)</f>
        <v>0</v>
      </c>
      <c r="E1058" s="409">
        <f>VLOOKUP(A1058,'[1]2020年工作表 (填表用) (2)'!$D$9:$J$1631,7,0)</f>
        <v>0</v>
      </c>
      <c r="F1058" s="409"/>
      <c r="G1058" s="409"/>
      <c r="H1058" s="409">
        <f>VLOOKUP(A1058,'[1]2020年工作表 (填表用) (2)'!$D$7:$L$1683,9,0)</f>
        <v>0</v>
      </c>
      <c r="I1058" s="417" t="str">
        <f t="shared" si="20"/>
        <v/>
      </c>
      <c r="J1058" t="s">
        <v>138</v>
      </c>
    </row>
    <row r="1059" ht="15" spans="1:10">
      <c r="A1059" s="401">
        <v>2150212</v>
      </c>
      <c r="B1059" s="408" t="s">
        <v>939</v>
      </c>
      <c r="C1059" s="409">
        <f>VLOOKUP(A1059,'[1]2020年工作表 (填表用) (2)'!$D$7:$F$1731,3,0)</f>
        <v>0</v>
      </c>
      <c r="D1059" s="409">
        <f>VLOOKUP(A1059,'[1]2020年工作表 (填表用) (2)'!$D$7:$H$1732,5,0)</f>
        <v>0</v>
      </c>
      <c r="E1059" s="409">
        <f>VLOOKUP(A1059,'[1]2020年工作表 (填表用) (2)'!$D$9:$J$1631,7,0)</f>
        <v>0</v>
      </c>
      <c r="F1059" s="409"/>
      <c r="G1059" s="409"/>
      <c r="H1059" s="409">
        <f>VLOOKUP(A1059,'[1]2020年工作表 (填表用) (2)'!$D$7:$L$1683,9,0)</f>
        <v>0</v>
      </c>
      <c r="I1059" s="417" t="str">
        <f t="shared" si="20"/>
        <v/>
      </c>
      <c r="J1059" t="s">
        <v>138</v>
      </c>
    </row>
    <row r="1060" ht="15" spans="1:10">
      <c r="A1060" s="401">
        <v>2150213</v>
      </c>
      <c r="B1060" s="408" t="s">
        <v>940</v>
      </c>
      <c r="C1060" s="409">
        <f>VLOOKUP(A1060,'[1]2020年工作表 (填表用) (2)'!$D$7:$F$1731,3,0)</f>
        <v>0</v>
      </c>
      <c r="D1060" s="409">
        <f>VLOOKUP(A1060,'[1]2020年工作表 (填表用) (2)'!$D$7:$H$1732,5,0)</f>
        <v>0</v>
      </c>
      <c r="E1060" s="409">
        <f>VLOOKUP(A1060,'[1]2020年工作表 (填表用) (2)'!$D$9:$J$1631,7,0)</f>
        <v>0</v>
      </c>
      <c r="F1060" s="409"/>
      <c r="G1060" s="409"/>
      <c r="H1060" s="409">
        <f>VLOOKUP(A1060,'[1]2020年工作表 (填表用) (2)'!$D$7:$L$1683,9,0)</f>
        <v>0</v>
      </c>
      <c r="I1060" s="417" t="str">
        <f t="shared" si="20"/>
        <v/>
      </c>
      <c r="J1060" t="s">
        <v>138</v>
      </c>
    </row>
    <row r="1061" ht="15" spans="1:10">
      <c r="A1061" s="401">
        <v>2150214</v>
      </c>
      <c r="B1061" s="408" t="s">
        <v>941</v>
      </c>
      <c r="C1061" s="409">
        <f>VLOOKUP(A1061,'[1]2020年工作表 (填表用) (2)'!$D$7:$F$1731,3,0)</f>
        <v>0</v>
      </c>
      <c r="D1061" s="409">
        <f>VLOOKUP(A1061,'[1]2020年工作表 (填表用) (2)'!$D$7:$H$1732,5,0)</f>
        <v>0</v>
      </c>
      <c r="E1061" s="409">
        <f>VLOOKUP(A1061,'[1]2020年工作表 (填表用) (2)'!$D$9:$J$1631,7,0)</f>
        <v>0</v>
      </c>
      <c r="F1061" s="409"/>
      <c r="G1061" s="409"/>
      <c r="H1061" s="409">
        <f>VLOOKUP(A1061,'[1]2020年工作表 (填表用) (2)'!$D$7:$L$1683,9,0)</f>
        <v>0</v>
      </c>
      <c r="I1061" s="417" t="str">
        <f t="shared" si="20"/>
        <v/>
      </c>
      <c r="J1061" t="s">
        <v>138</v>
      </c>
    </row>
    <row r="1062" ht="15" spans="1:10">
      <c r="A1062" s="401">
        <v>2150215</v>
      </c>
      <c r="B1062" s="408" t="s">
        <v>942</v>
      </c>
      <c r="C1062" s="409">
        <f>VLOOKUP(A1062,'[1]2020年工作表 (填表用) (2)'!$D$7:$F$1731,3,0)</f>
        <v>0</v>
      </c>
      <c r="D1062" s="409">
        <f>VLOOKUP(A1062,'[1]2020年工作表 (填表用) (2)'!$D$7:$H$1732,5,0)</f>
        <v>0</v>
      </c>
      <c r="E1062" s="409">
        <f>VLOOKUP(A1062,'[1]2020年工作表 (填表用) (2)'!$D$9:$J$1631,7,0)</f>
        <v>0</v>
      </c>
      <c r="F1062" s="409"/>
      <c r="G1062" s="409"/>
      <c r="H1062" s="409">
        <f>VLOOKUP(A1062,'[1]2020年工作表 (填表用) (2)'!$D$7:$L$1683,9,0)</f>
        <v>0</v>
      </c>
      <c r="I1062" s="417" t="str">
        <f t="shared" si="20"/>
        <v/>
      </c>
      <c r="J1062" t="s">
        <v>138</v>
      </c>
    </row>
    <row r="1063" ht="15" spans="1:11">
      <c r="A1063" s="401">
        <v>2150299</v>
      </c>
      <c r="B1063" s="408" t="s">
        <v>943</v>
      </c>
      <c r="C1063" s="409">
        <f>VLOOKUP(A1063,'[1]2020年工作表 (填表用) (2)'!$D$7:$F$1731,3,0)</f>
        <v>1583</v>
      </c>
      <c r="D1063" s="409">
        <f>VLOOKUP(A1063,'[1]2020年工作表 (填表用) (2)'!$D$7:$H$1732,5,0)</f>
        <v>3083</v>
      </c>
      <c r="E1063" s="409">
        <f>VLOOKUP(A1063,'[1]2020年工作表 (填表用) (2)'!$D$9:$J$1631,7,0)</f>
        <v>5379</v>
      </c>
      <c r="F1063" s="409"/>
      <c r="G1063" s="409"/>
      <c r="H1063" s="409">
        <f>VLOOKUP(A1063,'[1]2020年工作表 (填表用) (2)'!$D$7:$L$1683,9,0)</f>
        <v>4280</v>
      </c>
      <c r="I1063" s="417" t="str">
        <f t="shared" si="20"/>
        <v/>
      </c>
      <c r="K1063">
        <v>1</v>
      </c>
    </row>
    <row r="1064" ht="15" spans="1:10">
      <c r="A1064" s="401">
        <v>21503</v>
      </c>
      <c r="B1064" s="402" t="s">
        <v>944</v>
      </c>
      <c r="C1064" s="409">
        <f>VLOOKUP(A1064,'[1]2020年工作表 (填表用) (2)'!$D$7:$F$1731,3,0)</f>
        <v>0</v>
      </c>
      <c r="D1064" s="409">
        <f>VLOOKUP(A1064,'[1]2020年工作表 (填表用) (2)'!$D$7:$H$1732,5,0)</f>
        <v>0</v>
      </c>
      <c r="E1064" s="409">
        <f>VLOOKUP(A1064,'[1]2020年工作表 (填表用) (2)'!$D$9:$J$1631,7,0)</f>
        <v>0</v>
      </c>
      <c r="F1064" s="409"/>
      <c r="G1064" s="409"/>
      <c r="H1064" s="409">
        <f>VLOOKUP(A1064,'[1]2020年工作表 (填表用) (2)'!$D$7:$L$1683,9,0)</f>
        <v>0</v>
      </c>
      <c r="I1064" s="417" t="str">
        <f t="shared" si="20"/>
        <v/>
      </c>
      <c r="J1064" t="s">
        <v>138</v>
      </c>
    </row>
    <row r="1065" ht="15" spans="1:10">
      <c r="A1065" s="401">
        <v>2150301</v>
      </c>
      <c r="B1065" s="408" t="s">
        <v>135</v>
      </c>
      <c r="C1065" s="409">
        <f>VLOOKUP(A1065,'[1]2020年工作表 (填表用) (2)'!$D$7:$F$1731,3,0)</f>
        <v>0</v>
      </c>
      <c r="D1065" s="409">
        <f>VLOOKUP(A1065,'[1]2020年工作表 (填表用) (2)'!$D$7:$H$1732,5,0)</f>
        <v>0</v>
      </c>
      <c r="E1065" s="409">
        <f>VLOOKUP(A1065,'[1]2020年工作表 (填表用) (2)'!$D$9:$J$1631,7,0)</f>
        <v>0</v>
      </c>
      <c r="F1065" s="409"/>
      <c r="G1065" s="409"/>
      <c r="H1065" s="409">
        <f>VLOOKUP(A1065,'[1]2020年工作表 (填表用) (2)'!$D$7:$L$1683,9,0)</f>
        <v>0</v>
      </c>
      <c r="I1065" s="417" t="str">
        <f t="shared" si="20"/>
        <v/>
      </c>
      <c r="J1065" t="s">
        <v>138</v>
      </c>
    </row>
    <row r="1066" ht="15" spans="1:10">
      <c r="A1066" s="401">
        <v>2150302</v>
      </c>
      <c r="B1066" s="408" t="s">
        <v>136</v>
      </c>
      <c r="C1066" s="409">
        <f>VLOOKUP(A1066,'[1]2020年工作表 (填表用) (2)'!$D$7:$F$1731,3,0)</f>
        <v>0</v>
      </c>
      <c r="D1066" s="409">
        <f>VLOOKUP(A1066,'[1]2020年工作表 (填表用) (2)'!$D$7:$H$1732,5,0)</f>
        <v>0</v>
      </c>
      <c r="E1066" s="409">
        <f>VLOOKUP(A1066,'[1]2020年工作表 (填表用) (2)'!$D$9:$J$1631,7,0)</f>
        <v>0</v>
      </c>
      <c r="F1066" s="409"/>
      <c r="G1066" s="409"/>
      <c r="H1066" s="409">
        <f>VLOOKUP(A1066,'[1]2020年工作表 (填表用) (2)'!$D$7:$L$1683,9,0)</f>
        <v>0</v>
      </c>
      <c r="I1066" s="417" t="str">
        <f t="shared" si="20"/>
        <v/>
      </c>
      <c r="J1066" t="s">
        <v>138</v>
      </c>
    </row>
    <row r="1067" ht="15" spans="1:10">
      <c r="A1067" s="401">
        <v>2150303</v>
      </c>
      <c r="B1067" s="408" t="s">
        <v>137</v>
      </c>
      <c r="C1067" s="409">
        <f>VLOOKUP(A1067,'[1]2020年工作表 (填表用) (2)'!$D$7:$F$1731,3,0)</f>
        <v>0</v>
      </c>
      <c r="D1067" s="409">
        <f>VLOOKUP(A1067,'[1]2020年工作表 (填表用) (2)'!$D$7:$H$1732,5,0)</f>
        <v>0</v>
      </c>
      <c r="E1067" s="409">
        <f>VLOOKUP(A1067,'[1]2020年工作表 (填表用) (2)'!$D$9:$J$1631,7,0)</f>
        <v>0</v>
      </c>
      <c r="F1067" s="409"/>
      <c r="G1067" s="409"/>
      <c r="H1067" s="409">
        <f>VLOOKUP(A1067,'[1]2020年工作表 (填表用) (2)'!$D$7:$L$1683,9,0)</f>
        <v>0</v>
      </c>
      <c r="I1067" s="417" t="str">
        <f t="shared" si="20"/>
        <v/>
      </c>
      <c r="J1067" t="s">
        <v>138</v>
      </c>
    </row>
    <row r="1068" ht="15" spans="1:10">
      <c r="A1068" s="401">
        <v>2150399</v>
      </c>
      <c r="B1068" s="408" t="s">
        <v>945</v>
      </c>
      <c r="C1068" s="409">
        <f>VLOOKUP(A1068,'[1]2020年工作表 (填表用) (2)'!$D$7:$F$1731,3,0)</f>
        <v>0</v>
      </c>
      <c r="D1068" s="409">
        <f>VLOOKUP(A1068,'[1]2020年工作表 (填表用) (2)'!$D$7:$H$1732,5,0)</f>
        <v>0</v>
      </c>
      <c r="E1068" s="409">
        <f>VLOOKUP(A1068,'[1]2020年工作表 (填表用) (2)'!$D$9:$J$1631,7,0)</f>
        <v>0</v>
      </c>
      <c r="F1068" s="409"/>
      <c r="G1068" s="409"/>
      <c r="H1068" s="409">
        <f>VLOOKUP(A1068,'[1]2020年工作表 (填表用) (2)'!$D$7:$L$1683,9,0)</f>
        <v>0</v>
      </c>
      <c r="I1068" s="417" t="str">
        <f t="shared" si="20"/>
        <v/>
      </c>
      <c r="J1068" t="s">
        <v>138</v>
      </c>
    </row>
    <row r="1069" ht="15" spans="1:9">
      <c r="A1069" s="401">
        <v>21505</v>
      </c>
      <c r="B1069" s="402" t="s">
        <v>946</v>
      </c>
      <c r="C1069" s="409">
        <f>VLOOKUP(A1069,'[1]2020年工作表 (填表用) (2)'!$D$7:$F$1731,3,0)</f>
        <v>17</v>
      </c>
      <c r="D1069" s="409">
        <f>VLOOKUP(A1069,'[1]2020年工作表 (填表用) (2)'!$D$7:$H$1732,5,0)</f>
        <v>0</v>
      </c>
      <c r="E1069" s="409">
        <f>VLOOKUP(A1069,'[1]2020年工作表 (填表用) (2)'!$D$9:$J$1631,7,0)</f>
        <v>321</v>
      </c>
      <c r="F1069" s="409"/>
      <c r="G1069" s="409"/>
      <c r="H1069" s="409">
        <f>VLOOKUP(A1069,'[1]2020年工作表 (填表用) (2)'!$D$7:$L$1683,9,0)</f>
        <v>321</v>
      </c>
      <c r="I1069" s="417" t="str">
        <f t="shared" si="20"/>
        <v/>
      </c>
    </row>
    <row r="1070" ht="15" spans="1:10">
      <c r="A1070" s="401">
        <v>2150501</v>
      </c>
      <c r="B1070" s="408" t="s">
        <v>135</v>
      </c>
      <c r="C1070" s="409">
        <f>VLOOKUP(A1070,'[1]2020年工作表 (填表用) (2)'!$D$7:$F$1731,3,0)</f>
        <v>0</v>
      </c>
      <c r="D1070" s="409">
        <f>VLOOKUP(A1070,'[1]2020年工作表 (填表用) (2)'!$D$7:$H$1732,5,0)</f>
        <v>0</v>
      </c>
      <c r="E1070" s="409">
        <f>VLOOKUP(A1070,'[1]2020年工作表 (填表用) (2)'!$D$9:$J$1631,7,0)</f>
        <v>0</v>
      </c>
      <c r="F1070" s="409"/>
      <c r="G1070" s="409"/>
      <c r="H1070" s="409">
        <f>VLOOKUP(A1070,'[1]2020年工作表 (填表用) (2)'!$D$7:$L$1683,9,0)</f>
        <v>0</v>
      </c>
      <c r="I1070" s="417" t="str">
        <f t="shared" si="20"/>
        <v/>
      </c>
      <c r="J1070" t="s">
        <v>138</v>
      </c>
    </row>
    <row r="1071" ht="15" spans="1:10">
      <c r="A1071" s="401">
        <v>2150502</v>
      </c>
      <c r="B1071" s="408" t="s">
        <v>136</v>
      </c>
      <c r="C1071" s="409">
        <f>VLOOKUP(A1071,'[1]2020年工作表 (填表用) (2)'!$D$7:$F$1731,3,0)</f>
        <v>0</v>
      </c>
      <c r="D1071" s="409">
        <f>VLOOKUP(A1071,'[1]2020年工作表 (填表用) (2)'!$D$7:$H$1732,5,0)</f>
        <v>0</v>
      </c>
      <c r="E1071" s="409">
        <f>VLOOKUP(A1071,'[1]2020年工作表 (填表用) (2)'!$D$9:$J$1631,7,0)</f>
        <v>0</v>
      </c>
      <c r="F1071" s="409"/>
      <c r="G1071" s="409"/>
      <c r="H1071" s="409">
        <f>VLOOKUP(A1071,'[1]2020年工作表 (填表用) (2)'!$D$7:$L$1683,9,0)</f>
        <v>0</v>
      </c>
      <c r="I1071" s="417" t="str">
        <f t="shared" si="20"/>
        <v/>
      </c>
      <c r="J1071" t="s">
        <v>138</v>
      </c>
    </row>
    <row r="1072" ht="15" spans="1:10">
      <c r="A1072" s="401">
        <v>2150503</v>
      </c>
      <c r="B1072" s="408" t="s">
        <v>137</v>
      </c>
      <c r="C1072" s="409">
        <f>VLOOKUP(A1072,'[1]2020年工作表 (填表用) (2)'!$D$7:$F$1731,3,0)</f>
        <v>0</v>
      </c>
      <c r="D1072" s="409">
        <f>VLOOKUP(A1072,'[1]2020年工作表 (填表用) (2)'!$D$7:$H$1732,5,0)</f>
        <v>0</v>
      </c>
      <c r="E1072" s="409">
        <f>VLOOKUP(A1072,'[1]2020年工作表 (填表用) (2)'!$D$9:$J$1631,7,0)</f>
        <v>0</v>
      </c>
      <c r="F1072" s="409"/>
      <c r="G1072" s="409"/>
      <c r="H1072" s="409">
        <f>VLOOKUP(A1072,'[1]2020年工作表 (填表用) (2)'!$D$7:$L$1683,9,0)</f>
        <v>0</v>
      </c>
      <c r="I1072" s="417" t="str">
        <f t="shared" si="20"/>
        <v/>
      </c>
      <c r="J1072" t="s">
        <v>138</v>
      </c>
    </row>
    <row r="1073" ht="15" spans="1:10">
      <c r="A1073" s="401">
        <v>2150505</v>
      </c>
      <c r="B1073" s="408" t="s">
        <v>947</v>
      </c>
      <c r="C1073" s="409">
        <f>VLOOKUP(A1073,'[1]2020年工作表 (填表用) (2)'!$D$7:$F$1731,3,0)</f>
        <v>0</v>
      </c>
      <c r="D1073" s="409">
        <f>VLOOKUP(A1073,'[1]2020年工作表 (填表用) (2)'!$D$7:$H$1732,5,0)</f>
        <v>0</v>
      </c>
      <c r="E1073" s="409">
        <f>VLOOKUP(A1073,'[1]2020年工作表 (填表用) (2)'!$D$9:$J$1631,7,0)</f>
        <v>0</v>
      </c>
      <c r="F1073" s="409"/>
      <c r="G1073" s="409"/>
      <c r="H1073" s="409">
        <f>VLOOKUP(A1073,'[1]2020年工作表 (填表用) (2)'!$D$7:$L$1683,9,0)</f>
        <v>0</v>
      </c>
      <c r="I1073" s="417" t="str">
        <f t="shared" si="20"/>
        <v/>
      </c>
      <c r="J1073" t="s">
        <v>138</v>
      </c>
    </row>
    <row r="1074" ht="15" spans="1:10">
      <c r="A1074" s="401">
        <v>2150506</v>
      </c>
      <c r="B1074" s="408" t="s">
        <v>948</v>
      </c>
      <c r="C1074" s="409"/>
      <c r="D1074" s="409"/>
      <c r="E1074" s="409"/>
      <c r="F1074" s="409"/>
      <c r="G1074" s="409"/>
      <c r="H1074" s="409"/>
      <c r="I1074" s="417" t="str">
        <f t="shared" si="20"/>
        <v/>
      </c>
      <c r="J1074" t="s">
        <v>138</v>
      </c>
    </row>
    <row r="1075" ht="15" spans="1:10">
      <c r="A1075" s="401">
        <v>2150507</v>
      </c>
      <c r="B1075" s="408" t="s">
        <v>949</v>
      </c>
      <c r="C1075" s="409">
        <f>VLOOKUP(A1075,'[1]2020年工作表 (填表用) (2)'!$D$7:$F$1731,3,0)</f>
        <v>0</v>
      </c>
      <c r="D1075" s="409">
        <f>VLOOKUP(A1075,'[1]2020年工作表 (填表用) (2)'!$D$7:$H$1732,5,0)</f>
        <v>0</v>
      </c>
      <c r="E1075" s="409">
        <f>VLOOKUP(A1075,'[1]2020年工作表 (填表用) (2)'!$D$9:$J$1631,7,0)</f>
        <v>0</v>
      </c>
      <c r="F1075" s="409"/>
      <c r="G1075" s="409"/>
      <c r="H1075" s="409">
        <f>VLOOKUP(A1075,'[1]2020年工作表 (填表用) (2)'!$D$7:$L$1683,9,0)</f>
        <v>0</v>
      </c>
      <c r="I1075" s="417" t="str">
        <f t="shared" si="20"/>
        <v/>
      </c>
      <c r="J1075" t="s">
        <v>138</v>
      </c>
    </row>
    <row r="1076" ht="15" spans="1:10">
      <c r="A1076" s="401">
        <v>2150508</v>
      </c>
      <c r="B1076" s="408" t="s">
        <v>950</v>
      </c>
      <c r="C1076" s="409">
        <f>VLOOKUP(A1076,'[1]2020年工作表 (填表用) (2)'!$D$7:$F$1731,3,0)</f>
        <v>0</v>
      </c>
      <c r="D1076" s="409">
        <f>VLOOKUP(A1076,'[1]2020年工作表 (填表用) (2)'!$D$7:$H$1732,5,0)</f>
        <v>0</v>
      </c>
      <c r="E1076" s="409">
        <f>VLOOKUP(A1076,'[1]2020年工作表 (填表用) (2)'!$D$9:$J$1631,7,0)</f>
        <v>0</v>
      </c>
      <c r="F1076" s="409"/>
      <c r="G1076" s="409"/>
      <c r="H1076" s="409">
        <f>VLOOKUP(A1076,'[1]2020年工作表 (填表用) (2)'!$D$7:$L$1683,9,0)</f>
        <v>0</v>
      </c>
      <c r="I1076" s="417" t="str">
        <f t="shared" si="20"/>
        <v/>
      </c>
      <c r="J1076" t="s">
        <v>138</v>
      </c>
    </row>
    <row r="1077" ht="15" spans="1:10">
      <c r="A1077" s="401">
        <v>2150509</v>
      </c>
      <c r="B1077" s="408" t="s">
        <v>951</v>
      </c>
      <c r="C1077" s="409"/>
      <c r="D1077" s="409"/>
      <c r="E1077" s="409"/>
      <c r="F1077" s="409"/>
      <c r="G1077" s="409"/>
      <c r="H1077" s="409"/>
      <c r="I1077" s="417" t="str">
        <f t="shared" si="20"/>
        <v/>
      </c>
      <c r="J1077" t="s">
        <v>138</v>
      </c>
    </row>
    <row r="1078" ht="15" spans="1:10">
      <c r="A1078" s="401">
        <v>2150510</v>
      </c>
      <c r="B1078" s="408" t="s">
        <v>952</v>
      </c>
      <c r="C1078" s="409"/>
      <c r="D1078" s="409"/>
      <c r="E1078" s="409"/>
      <c r="F1078" s="409"/>
      <c r="G1078" s="409"/>
      <c r="H1078" s="409"/>
      <c r="I1078" s="417" t="str">
        <f t="shared" si="20"/>
        <v/>
      </c>
      <c r="J1078" t="s">
        <v>138</v>
      </c>
    </row>
    <row r="1079" ht="15" spans="1:10">
      <c r="A1079" s="401">
        <v>2150511</v>
      </c>
      <c r="B1079" s="408" t="s">
        <v>953</v>
      </c>
      <c r="C1079" s="409"/>
      <c r="D1079" s="409"/>
      <c r="E1079" s="409"/>
      <c r="F1079" s="409"/>
      <c r="G1079" s="409"/>
      <c r="H1079" s="409"/>
      <c r="I1079" s="417" t="str">
        <f t="shared" si="20"/>
        <v/>
      </c>
      <c r="J1079" t="s">
        <v>138</v>
      </c>
    </row>
    <row r="1080" ht="15" spans="1:10">
      <c r="A1080" s="401">
        <v>2150513</v>
      </c>
      <c r="B1080" s="408" t="s">
        <v>898</v>
      </c>
      <c r="C1080" s="409"/>
      <c r="D1080" s="409"/>
      <c r="E1080" s="409"/>
      <c r="F1080" s="409"/>
      <c r="G1080" s="409"/>
      <c r="H1080" s="409"/>
      <c r="I1080" s="417" t="str">
        <f t="shared" si="20"/>
        <v/>
      </c>
      <c r="J1080" t="s">
        <v>138</v>
      </c>
    </row>
    <row r="1081" ht="15" spans="1:10">
      <c r="A1081" s="401">
        <v>2150515</v>
      </c>
      <c r="B1081" s="408" t="s">
        <v>954</v>
      </c>
      <c r="C1081" s="409"/>
      <c r="D1081" s="409"/>
      <c r="E1081" s="409"/>
      <c r="F1081" s="409"/>
      <c r="G1081" s="409"/>
      <c r="H1081" s="409"/>
      <c r="I1081" s="417" t="str">
        <f t="shared" si="20"/>
        <v/>
      </c>
      <c r="J1081" t="s">
        <v>138</v>
      </c>
    </row>
    <row r="1082" ht="15" spans="1:9">
      <c r="A1082" s="424">
        <v>2150517</v>
      </c>
      <c r="B1082" s="408" t="s">
        <v>955</v>
      </c>
      <c r="C1082" s="409"/>
      <c r="D1082" s="409"/>
      <c r="E1082" s="409">
        <v>321</v>
      </c>
      <c r="F1082" s="409"/>
      <c r="G1082" s="409"/>
      <c r="H1082" s="409">
        <v>321</v>
      </c>
      <c r="I1082" s="417"/>
    </row>
    <row r="1083" ht="15" spans="1:9">
      <c r="A1083" s="401">
        <v>2150599</v>
      </c>
      <c r="B1083" s="408" t="s">
        <v>956</v>
      </c>
      <c r="C1083" s="409">
        <f>VLOOKUP(A1083,'[1]2020年工作表 (填表用) (2)'!$D$7:$F$1731,3,0)</f>
        <v>17</v>
      </c>
      <c r="D1083" s="409">
        <f>VLOOKUP(A1083,'[1]2020年工作表 (填表用) (2)'!$D$7:$H$1732,5,0)</f>
        <v>0</v>
      </c>
      <c r="E1083" s="409">
        <f>VLOOKUP(A1083,'[1]2020年工作表 (填表用) (2)'!$D$9:$J$1631,7,0)</f>
        <v>0</v>
      </c>
      <c r="F1083" s="409"/>
      <c r="G1083" s="409"/>
      <c r="H1083" s="409">
        <f>VLOOKUP(A1083,'[1]2020年工作表 (填表用) (2)'!$D$7:$L$1683,9,0)</f>
        <v>0</v>
      </c>
      <c r="I1083" s="417" t="str">
        <f t="shared" ref="I1083:I1146" si="21">IF(ISERROR(H1083/G1083),"",H1083/G1083*100)</f>
        <v/>
      </c>
    </row>
    <row r="1084" ht="15" spans="1:10">
      <c r="A1084" s="401">
        <v>21507</v>
      </c>
      <c r="B1084" s="402" t="s">
        <v>957</v>
      </c>
      <c r="C1084" s="409">
        <f>VLOOKUP(A1084,'[1]2020年工作表 (填表用) (2)'!$D$7:$F$1731,3,0)</f>
        <v>0</v>
      </c>
      <c r="D1084" s="409">
        <f>VLOOKUP(A1084,'[1]2020年工作表 (填表用) (2)'!$D$7:$H$1732,5,0)</f>
        <v>0</v>
      </c>
      <c r="E1084" s="409">
        <f>VLOOKUP(A1084,'[1]2020年工作表 (填表用) (2)'!$D$9:$J$1631,7,0)</f>
        <v>0</v>
      </c>
      <c r="F1084" s="409"/>
      <c r="G1084" s="409"/>
      <c r="H1084" s="409">
        <f>VLOOKUP(A1084,'[1]2020年工作表 (填表用) (2)'!$D$7:$L$1683,9,0)</f>
        <v>0</v>
      </c>
      <c r="I1084" s="417" t="str">
        <f t="shared" si="21"/>
        <v/>
      </c>
      <c r="J1084" t="s">
        <v>138</v>
      </c>
    </row>
    <row r="1085" ht="15" spans="1:10">
      <c r="A1085" s="401">
        <v>2150701</v>
      </c>
      <c r="B1085" s="408" t="s">
        <v>135</v>
      </c>
      <c r="C1085" s="409">
        <f>VLOOKUP(A1085,'[1]2020年工作表 (填表用) (2)'!$D$7:$F$1731,3,0)</f>
        <v>0</v>
      </c>
      <c r="D1085" s="409">
        <f>VLOOKUP(A1085,'[1]2020年工作表 (填表用) (2)'!$D$7:$H$1732,5,0)</f>
        <v>0</v>
      </c>
      <c r="E1085" s="409">
        <f>VLOOKUP(A1085,'[1]2020年工作表 (填表用) (2)'!$D$9:$J$1631,7,0)</f>
        <v>0</v>
      </c>
      <c r="F1085" s="409"/>
      <c r="G1085" s="409"/>
      <c r="H1085" s="409">
        <f>VLOOKUP(A1085,'[1]2020年工作表 (填表用) (2)'!$D$7:$L$1683,9,0)</f>
        <v>0</v>
      </c>
      <c r="I1085" s="417" t="str">
        <f t="shared" si="21"/>
        <v/>
      </c>
      <c r="J1085" t="s">
        <v>138</v>
      </c>
    </row>
    <row r="1086" ht="15" spans="1:10">
      <c r="A1086" s="401">
        <v>2150702</v>
      </c>
      <c r="B1086" s="408" t="s">
        <v>136</v>
      </c>
      <c r="C1086" s="409">
        <f>VLOOKUP(A1086,'[1]2020年工作表 (填表用) (2)'!$D$7:$F$1731,3,0)</f>
        <v>0</v>
      </c>
      <c r="D1086" s="409">
        <f>VLOOKUP(A1086,'[1]2020年工作表 (填表用) (2)'!$D$7:$H$1732,5,0)</f>
        <v>0</v>
      </c>
      <c r="E1086" s="409">
        <f>VLOOKUP(A1086,'[1]2020年工作表 (填表用) (2)'!$D$9:$J$1631,7,0)</f>
        <v>0</v>
      </c>
      <c r="F1086" s="409"/>
      <c r="G1086" s="409"/>
      <c r="H1086" s="409">
        <f>VLOOKUP(A1086,'[1]2020年工作表 (填表用) (2)'!$D$7:$L$1683,9,0)</f>
        <v>0</v>
      </c>
      <c r="I1086" s="417" t="str">
        <f t="shared" si="21"/>
        <v/>
      </c>
      <c r="J1086" t="s">
        <v>138</v>
      </c>
    </row>
    <row r="1087" ht="15" spans="1:10">
      <c r="A1087" s="401">
        <v>2150703</v>
      </c>
      <c r="B1087" s="408" t="s">
        <v>137</v>
      </c>
      <c r="C1087" s="409">
        <f>VLOOKUP(A1087,'[1]2020年工作表 (填表用) (2)'!$D$7:$F$1731,3,0)</f>
        <v>0</v>
      </c>
      <c r="D1087" s="409">
        <f>VLOOKUP(A1087,'[1]2020年工作表 (填表用) (2)'!$D$7:$H$1732,5,0)</f>
        <v>0</v>
      </c>
      <c r="E1087" s="409">
        <f>VLOOKUP(A1087,'[1]2020年工作表 (填表用) (2)'!$D$9:$J$1631,7,0)</f>
        <v>0</v>
      </c>
      <c r="F1087" s="409"/>
      <c r="G1087" s="409"/>
      <c r="H1087" s="409">
        <f>VLOOKUP(A1087,'[1]2020年工作表 (填表用) (2)'!$D$7:$L$1683,9,0)</f>
        <v>0</v>
      </c>
      <c r="I1087" s="417" t="str">
        <f t="shared" si="21"/>
        <v/>
      </c>
      <c r="J1087" t="s">
        <v>138</v>
      </c>
    </row>
    <row r="1088" ht="15" spans="1:10">
      <c r="A1088" s="401">
        <v>2150704</v>
      </c>
      <c r="B1088" s="408" t="s">
        <v>958</v>
      </c>
      <c r="C1088" s="409">
        <f>VLOOKUP(A1088,'[1]2020年工作表 (填表用) (2)'!$D$7:$F$1731,3,0)</f>
        <v>0</v>
      </c>
      <c r="D1088" s="409">
        <f>VLOOKUP(A1088,'[1]2020年工作表 (填表用) (2)'!$D$7:$H$1732,5,0)</f>
        <v>0</v>
      </c>
      <c r="E1088" s="409">
        <f>VLOOKUP(A1088,'[1]2020年工作表 (填表用) (2)'!$D$9:$J$1631,7,0)</f>
        <v>0</v>
      </c>
      <c r="F1088" s="409"/>
      <c r="G1088" s="409"/>
      <c r="H1088" s="409">
        <f>VLOOKUP(A1088,'[1]2020年工作表 (填表用) (2)'!$D$7:$L$1683,9,0)</f>
        <v>0</v>
      </c>
      <c r="I1088" s="417" t="str">
        <f t="shared" si="21"/>
        <v/>
      </c>
      <c r="J1088" t="s">
        <v>138</v>
      </c>
    </row>
    <row r="1089" ht="15" spans="1:10">
      <c r="A1089" s="401">
        <v>2150705</v>
      </c>
      <c r="B1089" s="408" t="s">
        <v>959</v>
      </c>
      <c r="C1089" s="409">
        <f>VLOOKUP(A1089,'[1]2020年工作表 (填表用) (2)'!$D$7:$F$1731,3,0)</f>
        <v>0</v>
      </c>
      <c r="D1089" s="409">
        <f>VLOOKUP(A1089,'[1]2020年工作表 (填表用) (2)'!$D$7:$H$1732,5,0)</f>
        <v>0</v>
      </c>
      <c r="E1089" s="409">
        <f>VLOOKUP(A1089,'[1]2020年工作表 (填表用) (2)'!$D$9:$J$1631,7,0)</f>
        <v>0</v>
      </c>
      <c r="F1089" s="409"/>
      <c r="G1089" s="409"/>
      <c r="H1089" s="409">
        <f>VLOOKUP(A1089,'[1]2020年工作表 (填表用) (2)'!$D$7:$L$1683,9,0)</f>
        <v>0</v>
      </c>
      <c r="I1089" s="417" t="str">
        <f t="shared" si="21"/>
        <v/>
      </c>
      <c r="J1089" t="s">
        <v>138</v>
      </c>
    </row>
    <row r="1090" ht="15" spans="1:10">
      <c r="A1090" s="401">
        <v>2150799</v>
      </c>
      <c r="B1090" s="408" t="s">
        <v>960</v>
      </c>
      <c r="C1090" s="409">
        <f>VLOOKUP(A1090,'[1]2020年工作表 (填表用) (2)'!$D$7:$F$1731,3,0)</f>
        <v>0</v>
      </c>
      <c r="D1090" s="409">
        <f>VLOOKUP(A1090,'[1]2020年工作表 (填表用) (2)'!$D$7:$H$1732,5,0)</f>
        <v>0</v>
      </c>
      <c r="E1090" s="409">
        <f>VLOOKUP(A1090,'[1]2020年工作表 (填表用) (2)'!$D$9:$J$1631,7,0)</f>
        <v>0</v>
      </c>
      <c r="F1090" s="409"/>
      <c r="G1090" s="409"/>
      <c r="H1090" s="409">
        <f>VLOOKUP(A1090,'[1]2020年工作表 (填表用) (2)'!$D$7:$L$1683,9,0)</f>
        <v>0</v>
      </c>
      <c r="I1090" s="417" t="str">
        <f t="shared" si="21"/>
        <v/>
      </c>
      <c r="J1090" t="s">
        <v>138</v>
      </c>
    </row>
    <row r="1091" ht="15" spans="1:12">
      <c r="A1091" s="401">
        <v>21508</v>
      </c>
      <c r="B1091" s="402" t="s">
        <v>961</v>
      </c>
      <c r="C1091" s="409">
        <f>VLOOKUP(A1091,'[1]2020年工作表 (填表用) (2)'!$D$7:$F$1731,3,0)</f>
        <v>8321</v>
      </c>
      <c r="D1091" s="409">
        <f>VLOOKUP(A1091,'[1]2020年工作表 (填表用) (2)'!$D$7:$H$1732,5,0)</f>
        <v>6467</v>
      </c>
      <c r="E1091" s="409">
        <f>VLOOKUP(A1091,'[1]2020年工作表 (填表用) (2)'!$D$9:$J$1631,7,0)</f>
        <v>3623</v>
      </c>
      <c r="F1091" s="409"/>
      <c r="G1091" s="409"/>
      <c r="H1091" s="409">
        <f>VLOOKUP(A1091,'[1]2020年工作表 (填表用) (2)'!$D$7:$L$1683,9,0)</f>
        <v>6101</v>
      </c>
      <c r="I1091" s="417" t="str">
        <f t="shared" si="21"/>
        <v/>
      </c>
      <c r="L1091">
        <v>10</v>
      </c>
    </row>
    <row r="1092" ht="15" spans="1:9">
      <c r="A1092" s="401">
        <v>2150801</v>
      </c>
      <c r="B1092" s="408" t="s">
        <v>135</v>
      </c>
      <c r="C1092" s="409">
        <f>VLOOKUP(A1092,'[1]2020年工作表 (填表用) (2)'!$D$7:$F$1731,3,0)</f>
        <v>469</v>
      </c>
      <c r="D1092" s="409">
        <f>VLOOKUP(A1092,'[1]2020年工作表 (填表用) (2)'!$D$7:$H$1732,5,0)</f>
        <v>529</v>
      </c>
      <c r="E1092" s="409">
        <f>VLOOKUP(A1092,'[1]2020年工作表 (填表用) (2)'!$D$9:$J$1631,7,0)</f>
        <v>568</v>
      </c>
      <c r="F1092" s="409"/>
      <c r="G1092" s="409"/>
      <c r="H1092" s="409">
        <f>VLOOKUP(A1092,'[1]2020年工作表 (填表用) (2)'!$D$7:$L$1683,9,0)</f>
        <v>570</v>
      </c>
      <c r="I1092" s="417" t="str">
        <f t="shared" si="21"/>
        <v/>
      </c>
    </row>
    <row r="1093" ht="15" spans="1:9">
      <c r="A1093" s="401">
        <v>2150802</v>
      </c>
      <c r="B1093" s="408" t="s">
        <v>136</v>
      </c>
      <c r="C1093" s="409">
        <f>VLOOKUP(A1093,'[1]2020年工作表 (填表用) (2)'!$D$7:$F$1731,3,0)</f>
        <v>2046</v>
      </c>
      <c r="D1093" s="409">
        <f>VLOOKUP(A1093,'[1]2020年工作表 (填表用) (2)'!$D$7:$H$1732,5,0)</f>
        <v>56</v>
      </c>
      <c r="E1093" s="409">
        <f>VLOOKUP(A1093,'[1]2020年工作表 (填表用) (2)'!$D$9:$J$1631,7,0)</f>
        <v>8</v>
      </c>
      <c r="F1093" s="409"/>
      <c r="G1093" s="409"/>
      <c r="H1093" s="409">
        <f>VLOOKUP(A1093,'[1]2020年工作表 (填表用) (2)'!$D$7:$L$1683,9,0)</f>
        <v>13</v>
      </c>
      <c r="I1093" s="417" t="str">
        <f t="shared" si="21"/>
        <v/>
      </c>
    </row>
    <row r="1094" ht="15" spans="1:10">
      <c r="A1094" s="401">
        <v>2150803</v>
      </c>
      <c r="B1094" s="408" t="s">
        <v>137</v>
      </c>
      <c r="C1094" s="409">
        <f>VLOOKUP(A1094,'[1]2020年工作表 (填表用) (2)'!$D$7:$F$1731,3,0)</f>
        <v>0</v>
      </c>
      <c r="D1094" s="409">
        <f>VLOOKUP(A1094,'[1]2020年工作表 (填表用) (2)'!$D$7:$H$1732,5,0)</f>
        <v>0</v>
      </c>
      <c r="E1094" s="409">
        <f>VLOOKUP(A1094,'[1]2020年工作表 (填表用) (2)'!$D$9:$J$1631,7,0)</f>
        <v>0</v>
      </c>
      <c r="F1094" s="409"/>
      <c r="G1094" s="409"/>
      <c r="H1094" s="409">
        <f>VLOOKUP(A1094,'[1]2020年工作表 (填表用) (2)'!$D$7:$L$1683,9,0)</f>
        <v>0</v>
      </c>
      <c r="I1094" s="417" t="str">
        <f t="shared" si="21"/>
        <v/>
      </c>
      <c r="J1094" t="s">
        <v>138</v>
      </c>
    </row>
    <row r="1095" ht="15" spans="1:10">
      <c r="A1095" s="401">
        <v>2150804</v>
      </c>
      <c r="B1095" s="408" t="s">
        <v>962</v>
      </c>
      <c r="C1095" s="409">
        <f>VLOOKUP(A1095,'[1]2020年工作表 (填表用) (2)'!$D$7:$F$1731,3,0)</f>
        <v>0</v>
      </c>
      <c r="D1095" s="409">
        <f>VLOOKUP(A1095,'[1]2020年工作表 (填表用) (2)'!$D$7:$H$1732,5,0)</f>
        <v>0</v>
      </c>
      <c r="E1095" s="409">
        <f>VLOOKUP(A1095,'[1]2020年工作表 (填表用) (2)'!$D$9:$J$1631,7,0)</f>
        <v>0</v>
      </c>
      <c r="F1095" s="409"/>
      <c r="G1095" s="409"/>
      <c r="H1095" s="409">
        <f>VLOOKUP(A1095,'[1]2020年工作表 (填表用) (2)'!$D$7:$L$1683,9,0)</f>
        <v>0</v>
      </c>
      <c r="I1095" s="417" t="str">
        <f t="shared" si="21"/>
        <v/>
      </c>
      <c r="J1095" t="s">
        <v>138</v>
      </c>
    </row>
    <row r="1096" ht="15" spans="1:12">
      <c r="A1096" s="401">
        <v>2150805</v>
      </c>
      <c r="B1096" s="408" t="s">
        <v>963</v>
      </c>
      <c r="C1096" s="409">
        <f>VLOOKUP(A1096,'[1]2020年工作表 (填表用) (2)'!$D$7:$F$1731,3,0)</f>
        <v>3823</v>
      </c>
      <c r="D1096" s="409">
        <f>VLOOKUP(A1096,'[1]2020年工作表 (填表用) (2)'!$D$7:$H$1732,5,0)</f>
        <v>3682</v>
      </c>
      <c r="E1096" s="409">
        <f>VLOOKUP(A1096,'[1]2020年工作表 (填表用) (2)'!$D$9:$J$1631,7,0)</f>
        <v>1746</v>
      </c>
      <c r="F1096" s="409"/>
      <c r="G1096" s="409"/>
      <c r="H1096" s="409">
        <f>VLOOKUP(A1096,'[1]2020年工作表 (填表用) (2)'!$D$7:$L$1683,9,0)</f>
        <v>4726</v>
      </c>
      <c r="I1096" s="417" t="str">
        <f t="shared" si="21"/>
        <v/>
      </c>
      <c r="K1096">
        <v>21</v>
      </c>
      <c r="L1096">
        <v>10</v>
      </c>
    </row>
    <row r="1097" ht="15" spans="1:9">
      <c r="A1097" s="401">
        <v>2150899</v>
      </c>
      <c r="B1097" s="408" t="s">
        <v>964</v>
      </c>
      <c r="C1097" s="409">
        <f>VLOOKUP(A1097,'[1]2020年工作表 (填表用) (2)'!$D$7:$F$1731,3,0)</f>
        <v>1983</v>
      </c>
      <c r="D1097" s="409">
        <f>VLOOKUP(A1097,'[1]2020年工作表 (填表用) (2)'!$D$7:$H$1732,5,0)</f>
        <v>2200</v>
      </c>
      <c r="E1097" s="409">
        <f>VLOOKUP(A1097,'[1]2020年工作表 (填表用) (2)'!$D$9:$J$1631,7,0)</f>
        <v>1300</v>
      </c>
      <c r="F1097" s="409"/>
      <c r="G1097" s="409"/>
      <c r="H1097" s="409">
        <f>VLOOKUP(A1097,'[1]2020年工作表 (填表用) (2)'!$D$7:$L$1683,9,0)</f>
        <v>792</v>
      </c>
      <c r="I1097" s="417" t="str">
        <f t="shared" si="21"/>
        <v/>
      </c>
    </row>
    <row r="1098" ht="15" spans="1:12">
      <c r="A1098" s="401">
        <v>21599</v>
      </c>
      <c r="B1098" s="402" t="s">
        <v>965</v>
      </c>
      <c r="C1098" s="409">
        <f>VLOOKUP(A1098,'[1]2020年工作表 (填表用) (2)'!$D$7:$F$1731,3,0)</f>
        <v>340</v>
      </c>
      <c r="D1098" s="409">
        <f>VLOOKUP(A1098,'[1]2020年工作表 (填表用) (2)'!$D$7:$H$1732,5,0)</f>
        <v>357</v>
      </c>
      <c r="E1098" s="409">
        <f>VLOOKUP(A1098,'[1]2020年工作表 (填表用) (2)'!$D$9:$J$1631,7,0)</f>
        <v>401</v>
      </c>
      <c r="F1098" s="409"/>
      <c r="G1098" s="409"/>
      <c r="H1098" s="409">
        <f>VLOOKUP(A1098,'[1]2020年工作表 (填表用) (2)'!$D$7:$L$1683,9,0)</f>
        <v>288</v>
      </c>
      <c r="I1098" s="417" t="str">
        <f t="shared" si="21"/>
        <v/>
      </c>
      <c r="L1098">
        <v>17</v>
      </c>
    </row>
    <row r="1099" ht="15" spans="1:10">
      <c r="A1099" s="401">
        <v>2159901</v>
      </c>
      <c r="B1099" s="408" t="s">
        <v>966</v>
      </c>
      <c r="C1099" s="409">
        <f>VLOOKUP(A1099,'[1]2020年工作表 (填表用) (2)'!$D$7:$F$1731,3,0)</f>
        <v>0</v>
      </c>
      <c r="D1099" s="409">
        <f>VLOOKUP(A1099,'[1]2020年工作表 (填表用) (2)'!$D$7:$H$1732,5,0)</f>
        <v>0</v>
      </c>
      <c r="E1099" s="409">
        <f>VLOOKUP(A1099,'[1]2020年工作表 (填表用) (2)'!$D$9:$J$1631,7,0)</f>
        <v>0</v>
      </c>
      <c r="F1099" s="409"/>
      <c r="G1099" s="409"/>
      <c r="H1099" s="409">
        <f>VLOOKUP(A1099,'[1]2020年工作表 (填表用) (2)'!$D$7:$L$1683,9,0)</f>
        <v>0</v>
      </c>
      <c r="I1099" s="417" t="str">
        <f t="shared" si="21"/>
        <v/>
      </c>
      <c r="J1099" t="s">
        <v>138</v>
      </c>
    </row>
    <row r="1100" ht="15" spans="1:10">
      <c r="A1100" s="401">
        <v>2159904</v>
      </c>
      <c r="B1100" s="408" t="s">
        <v>967</v>
      </c>
      <c r="C1100" s="409">
        <f>VLOOKUP(A1100,'[1]2020年工作表 (填表用) (2)'!$D$7:$F$1731,3,0)</f>
        <v>0</v>
      </c>
      <c r="D1100" s="409">
        <f>VLOOKUP(A1100,'[1]2020年工作表 (填表用) (2)'!$D$7:$H$1732,5,0)</f>
        <v>0</v>
      </c>
      <c r="E1100" s="409">
        <f>VLOOKUP(A1100,'[1]2020年工作表 (填表用) (2)'!$D$9:$J$1631,7,0)</f>
        <v>0</v>
      </c>
      <c r="F1100" s="409"/>
      <c r="G1100" s="409"/>
      <c r="H1100" s="409">
        <f>VLOOKUP(A1100,'[1]2020年工作表 (填表用) (2)'!$D$7:$L$1683,9,0)</f>
        <v>0</v>
      </c>
      <c r="I1100" s="417" t="str">
        <f t="shared" si="21"/>
        <v/>
      </c>
      <c r="J1100" t="s">
        <v>138</v>
      </c>
    </row>
    <row r="1101" ht="15" spans="1:10">
      <c r="A1101" s="401">
        <v>2159905</v>
      </c>
      <c r="B1101" s="408" t="s">
        <v>968</v>
      </c>
      <c r="C1101" s="409">
        <f>VLOOKUP(A1101,'[1]2020年工作表 (填表用) (2)'!$D$7:$F$1731,3,0)</f>
        <v>0</v>
      </c>
      <c r="D1101" s="409">
        <f>VLOOKUP(A1101,'[1]2020年工作表 (填表用) (2)'!$D$7:$H$1732,5,0)</f>
        <v>0</v>
      </c>
      <c r="E1101" s="409">
        <f>VLOOKUP(A1101,'[1]2020年工作表 (填表用) (2)'!$D$9:$J$1631,7,0)</f>
        <v>0</v>
      </c>
      <c r="F1101" s="409"/>
      <c r="G1101" s="409"/>
      <c r="H1101" s="409">
        <f>VLOOKUP(A1101,'[1]2020年工作表 (填表用) (2)'!$D$7:$L$1683,9,0)</f>
        <v>0</v>
      </c>
      <c r="I1101" s="417" t="str">
        <f t="shared" si="21"/>
        <v/>
      </c>
      <c r="J1101" t="s">
        <v>138</v>
      </c>
    </row>
    <row r="1102" ht="15" spans="1:10">
      <c r="A1102" s="401">
        <v>2159906</v>
      </c>
      <c r="B1102" s="408" t="s">
        <v>969</v>
      </c>
      <c r="C1102" s="409">
        <f>VLOOKUP(A1102,'[1]2020年工作表 (填表用) (2)'!$D$7:$F$1731,3,0)</f>
        <v>0</v>
      </c>
      <c r="D1102" s="409">
        <f>VLOOKUP(A1102,'[1]2020年工作表 (填表用) (2)'!$D$7:$H$1732,5,0)</f>
        <v>0</v>
      </c>
      <c r="E1102" s="409">
        <f>VLOOKUP(A1102,'[1]2020年工作表 (填表用) (2)'!$D$9:$J$1631,7,0)</f>
        <v>0</v>
      </c>
      <c r="F1102" s="409"/>
      <c r="G1102" s="409"/>
      <c r="H1102" s="409">
        <f>VLOOKUP(A1102,'[1]2020年工作表 (填表用) (2)'!$D$7:$L$1683,9,0)</f>
        <v>0</v>
      </c>
      <c r="I1102" s="417" t="str">
        <f t="shared" si="21"/>
        <v/>
      </c>
      <c r="J1102" t="s">
        <v>138</v>
      </c>
    </row>
    <row r="1103" ht="15" spans="1:12">
      <c r="A1103" s="401">
        <v>2159999</v>
      </c>
      <c r="B1103" s="408" t="s">
        <v>970</v>
      </c>
      <c r="C1103" s="409">
        <f>VLOOKUP(A1103,'[1]2020年工作表 (填表用) (2)'!$D$7:$F$1731,3,0)</f>
        <v>340</v>
      </c>
      <c r="D1103" s="409">
        <f>VLOOKUP(A1103,'[1]2020年工作表 (填表用) (2)'!$D$7:$H$1732,5,0)</f>
        <v>357</v>
      </c>
      <c r="E1103" s="409">
        <f>VLOOKUP(A1103,'[1]2020年工作表 (填表用) (2)'!$D$9:$J$1631,7,0)</f>
        <v>401</v>
      </c>
      <c r="F1103" s="409"/>
      <c r="G1103" s="409"/>
      <c r="H1103" s="409">
        <f>VLOOKUP(A1103,'[1]2020年工作表 (填表用) (2)'!$D$7:$L$1683,9,0)</f>
        <v>288</v>
      </c>
      <c r="I1103" s="417" t="str">
        <f t="shared" si="21"/>
        <v/>
      </c>
      <c r="L1103">
        <v>17</v>
      </c>
    </row>
    <row r="1104" ht="15" spans="1:14">
      <c r="A1104" s="401">
        <v>216</v>
      </c>
      <c r="B1104" s="402" t="s">
        <v>971</v>
      </c>
      <c r="C1104" s="409">
        <f>VLOOKUP(A1104,'[1]2020年工作表 (填表用) (2)'!$D$7:$F$1731,3,0)</f>
        <v>3047</v>
      </c>
      <c r="D1104" s="409">
        <f>VLOOKUP(A1104,'[1]2020年工作表 (填表用) (2)'!$D$7:$H$1732,5,0)</f>
        <v>3043</v>
      </c>
      <c r="E1104" s="409">
        <f>VLOOKUP(A1104,'[1]2020年工作表 (填表用) (2)'!$D$9:$J$1631,7,0)</f>
        <v>3300</v>
      </c>
      <c r="F1104" s="409"/>
      <c r="G1104" s="409"/>
      <c r="H1104" s="409">
        <f>VLOOKUP(A1104,'[1]2020年工作表 (填表用) (2)'!$D$7:$L$1683,9,0)</f>
        <v>2111</v>
      </c>
      <c r="I1104" s="417" t="str">
        <f t="shared" si="21"/>
        <v/>
      </c>
      <c r="L1104">
        <v>61</v>
      </c>
      <c r="N1104" s="418">
        <f>H1104+L1104</f>
        <v>2172</v>
      </c>
    </row>
    <row r="1105" ht="15" spans="1:12">
      <c r="A1105" s="401">
        <v>21602</v>
      </c>
      <c r="B1105" s="402" t="s">
        <v>972</v>
      </c>
      <c r="C1105" s="409">
        <f>VLOOKUP(A1105,'[1]2020年工作表 (填表用) (2)'!$D$7:$F$1731,3,0)</f>
        <v>1162</v>
      </c>
      <c r="D1105" s="409">
        <f>VLOOKUP(A1105,'[1]2020年工作表 (填表用) (2)'!$D$7:$H$1732,5,0)</f>
        <v>909</v>
      </c>
      <c r="E1105" s="409">
        <f>VLOOKUP(A1105,'[1]2020年工作表 (填表用) (2)'!$D$9:$J$1631,7,0)</f>
        <v>1476</v>
      </c>
      <c r="F1105" s="409"/>
      <c r="G1105" s="409"/>
      <c r="H1105" s="409">
        <f>VLOOKUP(A1105,'[1]2020年工作表 (填表用) (2)'!$D$7:$L$1683,9,0)</f>
        <v>1089</v>
      </c>
      <c r="I1105" s="417" t="str">
        <f t="shared" si="21"/>
        <v/>
      </c>
      <c r="L1105">
        <v>56</v>
      </c>
    </row>
    <row r="1106" ht="15" spans="1:9">
      <c r="A1106" s="401">
        <v>2160201</v>
      </c>
      <c r="B1106" s="408" t="s">
        <v>135</v>
      </c>
      <c r="C1106" s="409">
        <f>VLOOKUP(A1106,'[1]2020年工作表 (填表用) (2)'!$D$7:$F$1731,3,0)</f>
        <v>324</v>
      </c>
      <c r="D1106" s="409">
        <f>VLOOKUP(A1106,'[1]2020年工作表 (填表用) (2)'!$D$7:$H$1732,5,0)</f>
        <v>361</v>
      </c>
      <c r="E1106" s="409">
        <f>VLOOKUP(A1106,'[1]2020年工作表 (填表用) (2)'!$D$9:$J$1631,7,0)</f>
        <v>382</v>
      </c>
      <c r="F1106" s="409"/>
      <c r="G1106" s="409"/>
      <c r="H1106" s="409">
        <f>VLOOKUP(A1106,'[1]2020年工作表 (填表用) (2)'!$D$7:$L$1683,9,0)</f>
        <v>372</v>
      </c>
      <c r="I1106" s="417" t="str">
        <f t="shared" si="21"/>
        <v/>
      </c>
    </row>
    <row r="1107" ht="15" spans="1:9">
      <c r="A1107" s="401">
        <v>2160202</v>
      </c>
      <c r="B1107" s="408" t="s">
        <v>136</v>
      </c>
      <c r="C1107" s="409">
        <f>VLOOKUP(A1107,'[1]2020年工作表 (填表用) (2)'!$D$7:$F$1731,3,0)</f>
        <v>95</v>
      </c>
      <c r="D1107" s="409">
        <f>VLOOKUP(A1107,'[1]2020年工作表 (填表用) (2)'!$D$7:$H$1732,5,0)</f>
        <v>518</v>
      </c>
      <c r="E1107" s="409">
        <f>VLOOKUP(A1107,'[1]2020年工作表 (填表用) (2)'!$D$9:$J$1631,7,0)</f>
        <v>270</v>
      </c>
      <c r="F1107" s="409"/>
      <c r="G1107" s="409"/>
      <c r="H1107" s="409">
        <f>VLOOKUP(A1107,'[1]2020年工作表 (填表用) (2)'!$D$7:$L$1683,9,0)</f>
        <v>135</v>
      </c>
      <c r="I1107" s="417" t="str">
        <f t="shared" si="21"/>
        <v/>
      </c>
    </row>
    <row r="1108" ht="15" spans="1:10">
      <c r="A1108" s="401">
        <v>2160203</v>
      </c>
      <c r="B1108" s="408" t="s">
        <v>137</v>
      </c>
      <c r="C1108" s="409">
        <f>VLOOKUP(A1108,'[1]2020年工作表 (填表用) (2)'!$D$7:$F$1731,3,0)</f>
        <v>0</v>
      </c>
      <c r="D1108" s="409">
        <f>VLOOKUP(A1108,'[1]2020年工作表 (填表用) (2)'!$D$7:$H$1732,5,0)</f>
        <v>0</v>
      </c>
      <c r="E1108" s="409">
        <f>VLOOKUP(A1108,'[1]2020年工作表 (填表用) (2)'!$D$9:$J$1631,7,0)</f>
        <v>0</v>
      </c>
      <c r="F1108" s="409"/>
      <c r="G1108" s="409"/>
      <c r="H1108" s="409">
        <f>VLOOKUP(A1108,'[1]2020年工作表 (填表用) (2)'!$D$7:$L$1683,9,0)</f>
        <v>0</v>
      </c>
      <c r="I1108" s="417" t="str">
        <f t="shared" si="21"/>
        <v/>
      </c>
      <c r="J1108" t="s">
        <v>138</v>
      </c>
    </row>
    <row r="1109" ht="15" spans="1:10">
      <c r="A1109" s="401">
        <v>2160216</v>
      </c>
      <c r="B1109" s="408" t="s">
        <v>973</v>
      </c>
      <c r="C1109" s="409">
        <f>VLOOKUP(A1109,'[1]2020年工作表 (填表用) (2)'!$D$7:$F$1731,3,0)</f>
        <v>0</v>
      </c>
      <c r="D1109" s="409">
        <f>VLOOKUP(A1109,'[1]2020年工作表 (填表用) (2)'!$D$7:$H$1732,5,0)</f>
        <v>0</v>
      </c>
      <c r="E1109" s="409">
        <f>VLOOKUP(A1109,'[1]2020年工作表 (填表用) (2)'!$D$9:$J$1631,7,0)</f>
        <v>0</v>
      </c>
      <c r="F1109" s="409"/>
      <c r="G1109" s="409"/>
      <c r="H1109" s="409">
        <f>VLOOKUP(A1109,'[1]2020年工作表 (填表用) (2)'!$D$7:$L$1683,9,0)</f>
        <v>0</v>
      </c>
      <c r="I1109" s="417" t="str">
        <f t="shared" si="21"/>
        <v/>
      </c>
      <c r="J1109" t="s">
        <v>138</v>
      </c>
    </row>
    <row r="1110" ht="15" spans="1:10">
      <c r="A1110" s="401">
        <v>2160217</v>
      </c>
      <c r="B1110" s="408" t="s">
        <v>974</v>
      </c>
      <c r="C1110" s="409">
        <f>VLOOKUP(A1110,'[1]2020年工作表 (填表用) (2)'!$D$7:$F$1731,3,0)</f>
        <v>0</v>
      </c>
      <c r="D1110" s="409">
        <f>VLOOKUP(A1110,'[1]2020年工作表 (填表用) (2)'!$D$7:$H$1732,5,0)</f>
        <v>0</v>
      </c>
      <c r="E1110" s="409">
        <f>VLOOKUP(A1110,'[1]2020年工作表 (填表用) (2)'!$D$9:$J$1631,7,0)</f>
        <v>0</v>
      </c>
      <c r="F1110" s="409"/>
      <c r="G1110" s="409"/>
      <c r="H1110" s="409">
        <f>VLOOKUP(A1110,'[1]2020年工作表 (填表用) (2)'!$D$7:$L$1683,9,0)</f>
        <v>0</v>
      </c>
      <c r="I1110" s="417" t="str">
        <f t="shared" si="21"/>
        <v/>
      </c>
      <c r="J1110" t="s">
        <v>138</v>
      </c>
    </row>
    <row r="1111" ht="15" spans="1:10">
      <c r="A1111" s="401">
        <v>2160218</v>
      </c>
      <c r="B1111" s="408" t="s">
        <v>975</v>
      </c>
      <c r="C1111" s="409">
        <f>VLOOKUP(A1111,'[1]2020年工作表 (填表用) (2)'!$D$7:$F$1731,3,0)</f>
        <v>0</v>
      </c>
      <c r="D1111" s="409">
        <f>VLOOKUP(A1111,'[1]2020年工作表 (填表用) (2)'!$D$7:$H$1732,5,0)</f>
        <v>0</v>
      </c>
      <c r="E1111" s="409">
        <f>VLOOKUP(A1111,'[1]2020年工作表 (填表用) (2)'!$D$9:$J$1631,7,0)</f>
        <v>0</v>
      </c>
      <c r="F1111" s="409"/>
      <c r="G1111" s="409"/>
      <c r="H1111" s="409">
        <f>VLOOKUP(A1111,'[1]2020年工作表 (填表用) (2)'!$D$7:$L$1683,9,0)</f>
        <v>0</v>
      </c>
      <c r="I1111" s="417" t="str">
        <f t="shared" si="21"/>
        <v/>
      </c>
      <c r="J1111" t="s">
        <v>138</v>
      </c>
    </row>
    <row r="1112" ht="15" spans="1:10">
      <c r="A1112" s="401">
        <v>2160219</v>
      </c>
      <c r="B1112" s="408" t="s">
        <v>976</v>
      </c>
      <c r="C1112" s="409">
        <f>VLOOKUP(A1112,'[1]2020年工作表 (填表用) (2)'!$D$7:$F$1731,3,0)</f>
        <v>0</v>
      </c>
      <c r="D1112" s="409">
        <f>VLOOKUP(A1112,'[1]2020年工作表 (填表用) (2)'!$D$7:$H$1732,5,0)</f>
        <v>0</v>
      </c>
      <c r="E1112" s="409">
        <f>VLOOKUP(A1112,'[1]2020年工作表 (填表用) (2)'!$D$9:$J$1631,7,0)</f>
        <v>0</v>
      </c>
      <c r="F1112" s="409"/>
      <c r="G1112" s="409"/>
      <c r="H1112" s="409">
        <f>VLOOKUP(A1112,'[1]2020年工作表 (填表用) (2)'!$D$7:$L$1683,9,0)</f>
        <v>0</v>
      </c>
      <c r="I1112" s="417" t="str">
        <f t="shared" si="21"/>
        <v/>
      </c>
      <c r="J1112" t="s">
        <v>138</v>
      </c>
    </row>
    <row r="1113" ht="15" spans="1:10">
      <c r="A1113" s="401">
        <v>2160250</v>
      </c>
      <c r="B1113" s="408" t="s">
        <v>145</v>
      </c>
      <c r="C1113" s="409">
        <f>VLOOKUP(A1113,'[1]2020年工作表 (填表用) (2)'!$D$7:$F$1731,3,0)</f>
        <v>0</v>
      </c>
      <c r="D1113" s="409">
        <f>VLOOKUP(A1113,'[1]2020年工作表 (填表用) (2)'!$D$7:$H$1732,5,0)</f>
        <v>0</v>
      </c>
      <c r="E1113" s="409">
        <f>VLOOKUP(A1113,'[1]2020年工作表 (填表用) (2)'!$D$9:$J$1631,7,0)</f>
        <v>0</v>
      </c>
      <c r="F1113" s="409"/>
      <c r="G1113" s="409"/>
      <c r="H1113" s="409">
        <f>VLOOKUP(A1113,'[1]2020年工作表 (填表用) (2)'!$D$7:$L$1683,9,0)</f>
        <v>0</v>
      </c>
      <c r="I1113" s="417" t="str">
        <f t="shared" si="21"/>
        <v/>
      </c>
      <c r="J1113" t="s">
        <v>138</v>
      </c>
    </row>
    <row r="1114" ht="15" spans="1:12">
      <c r="A1114" s="401">
        <v>2160299</v>
      </c>
      <c r="B1114" s="408" t="s">
        <v>977</v>
      </c>
      <c r="C1114" s="409">
        <f>VLOOKUP(A1114,'[1]2020年工作表 (填表用) (2)'!$D$7:$F$1731,3,0)</f>
        <v>743</v>
      </c>
      <c r="D1114" s="409">
        <f>VLOOKUP(A1114,'[1]2020年工作表 (填表用) (2)'!$D$7:$H$1732,5,0)</f>
        <v>30</v>
      </c>
      <c r="E1114" s="409">
        <f>VLOOKUP(A1114,'[1]2020年工作表 (填表用) (2)'!$D$9:$J$1631,7,0)</f>
        <v>824</v>
      </c>
      <c r="F1114" s="409"/>
      <c r="G1114" s="409"/>
      <c r="H1114" s="409">
        <f>VLOOKUP(A1114,'[1]2020年工作表 (填表用) (2)'!$D$7:$L$1683,9,0)</f>
        <v>582</v>
      </c>
      <c r="I1114" s="417" t="str">
        <f t="shared" si="21"/>
        <v/>
      </c>
      <c r="K1114">
        <v>381</v>
      </c>
      <c r="L1114">
        <v>56</v>
      </c>
    </row>
    <row r="1115" ht="15" spans="1:12">
      <c r="A1115" s="401">
        <v>21606</v>
      </c>
      <c r="B1115" s="402" t="s">
        <v>978</v>
      </c>
      <c r="C1115" s="409">
        <f>VLOOKUP(A1115,'[1]2020年工作表 (填表用) (2)'!$D$7:$F$1731,3,0)</f>
        <v>1819</v>
      </c>
      <c r="D1115" s="409">
        <f>VLOOKUP(A1115,'[1]2020年工作表 (填表用) (2)'!$D$7:$H$1732,5,0)</f>
        <v>2117</v>
      </c>
      <c r="E1115" s="409">
        <f>VLOOKUP(A1115,'[1]2020年工作表 (填表用) (2)'!$D$9:$J$1631,7,0)</f>
        <v>1824</v>
      </c>
      <c r="F1115" s="409"/>
      <c r="G1115" s="409"/>
      <c r="H1115" s="409">
        <f>VLOOKUP(A1115,'[1]2020年工作表 (填表用) (2)'!$D$7:$L$1683,9,0)</f>
        <v>1022</v>
      </c>
      <c r="I1115" s="417" t="str">
        <f t="shared" si="21"/>
        <v/>
      </c>
      <c r="L1115">
        <v>5</v>
      </c>
    </row>
    <row r="1116" ht="15" spans="1:10">
      <c r="A1116" s="401">
        <v>2160601</v>
      </c>
      <c r="B1116" s="408" t="s">
        <v>135</v>
      </c>
      <c r="C1116" s="409">
        <f>VLOOKUP(A1116,'[1]2020年工作表 (填表用) (2)'!$D$7:$F$1731,3,0)</f>
        <v>0</v>
      </c>
      <c r="D1116" s="409">
        <f>VLOOKUP(A1116,'[1]2020年工作表 (填表用) (2)'!$D$7:$H$1732,5,0)</f>
        <v>0</v>
      </c>
      <c r="E1116" s="409">
        <f>VLOOKUP(A1116,'[1]2020年工作表 (填表用) (2)'!$D$9:$J$1631,7,0)</f>
        <v>0</v>
      </c>
      <c r="F1116" s="409"/>
      <c r="G1116" s="409"/>
      <c r="H1116" s="409">
        <f>VLOOKUP(A1116,'[1]2020年工作表 (填表用) (2)'!$D$7:$L$1683,9,0)</f>
        <v>0</v>
      </c>
      <c r="I1116" s="417" t="str">
        <f t="shared" si="21"/>
        <v/>
      </c>
      <c r="J1116" t="s">
        <v>138</v>
      </c>
    </row>
    <row r="1117" ht="15" spans="1:10">
      <c r="A1117" s="401">
        <v>2160602</v>
      </c>
      <c r="B1117" s="408" t="s">
        <v>136</v>
      </c>
      <c r="C1117" s="409">
        <f>VLOOKUP(A1117,'[1]2020年工作表 (填表用) (2)'!$D$7:$F$1731,3,0)</f>
        <v>0</v>
      </c>
      <c r="D1117" s="409">
        <f>VLOOKUP(A1117,'[1]2020年工作表 (填表用) (2)'!$D$7:$H$1732,5,0)</f>
        <v>0</v>
      </c>
      <c r="E1117" s="409">
        <f>VLOOKUP(A1117,'[1]2020年工作表 (填表用) (2)'!$D$9:$J$1631,7,0)</f>
        <v>0</v>
      </c>
      <c r="F1117" s="409"/>
      <c r="G1117" s="409"/>
      <c r="H1117" s="409">
        <f>VLOOKUP(A1117,'[1]2020年工作表 (填表用) (2)'!$D$7:$L$1683,9,0)</f>
        <v>0</v>
      </c>
      <c r="I1117" s="417" t="str">
        <f t="shared" si="21"/>
        <v/>
      </c>
      <c r="J1117" t="s">
        <v>138</v>
      </c>
    </row>
    <row r="1118" ht="15" spans="1:10">
      <c r="A1118" s="401">
        <v>2160603</v>
      </c>
      <c r="B1118" s="408" t="s">
        <v>137</v>
      </c>
      <c r="C1118" s="409">
        <f>VLOOKUP(A1118,'[1]2020年工作表 (填表用) (2)'!$D$7:$F$1731,3,0)</f>
        <v>0</v>
      </c>
      <c r="D1118" s="409">
        <f>VLOOKUP(A1118,'[1]2020年工作表 (填表用) (2)'!$D$7:$H$1732,5,0)</f>
        <v>0</v>
      </c>
      <c r="E1118" s="409">
        <f>VLOOKUP(A1118,'[1]2020年工作表 (填表用) (2)'!$D$9:$J$1631,7,0)</f>
        <v>0</v>
      </c>
      <c r="F1118" s="409"/>
      <c r="G1118" s="409"/>
      <c r="H1118" s="409">
        <f>VLOOKUP(A1118,'[1]2020年工作表 (填表用) (2)'!$D$7:$L$1683,9,0)</f>
        <v>0</v>
      </c>
      <c r="I1118" s="417" t="str">
        <f t="shared" si="21"/>
        <v/>
      </c>
      <c r="J1118" t="s">
        <v>138</v>
      </c>
    </row>
    <row r="1119" ht="15" spans="1:10">
      <c r="A1119" s="401">
        <v>2160607</v>
      </c>
      <c r="B1119" s="408" t="s">
        <v>979</v>
      </c>
      <c r="C1119" s="409">
        <f>VLOOKUP(A1119,'[1]2020年工作表 (填表用) (2)'!$D$7:$F$1731,3,0)</f>
        <v>0</v>
      </c>
      <c r="D1119" s="409">
        <f>VLOOKUP(A1119,'[1]2020年工作表 (填表用) (2)'!$D$7:$H$1732,5,0)</f>
        <v>0</v>
      </c>
      <c r="E1119" s="409">
        <f>VLOOKUP(A1119,'[1]2020年工作表 (填表用) (2)'!$D$9:$J$1631,7,0)</f>
        <v>0</v>
      </c>
      <c r="F1119" s="409"/>
      <c r="G1119" s="409"/>
      <c r="H1119" s="409">
        <f>VLOOKUP(A1119,'[1]2020年工作表 (填表用) (2)'!$D$7:$L$1683,9,0)</f>
        <v>0</v>
      </c>
      <c r="I1119" s="417" t="str">
        <f t="shared" si="21"/>
        <v/>
      </c>
      <c r="J1119" t="s">
        <v>138</v>
      </c>
    </row>
    <row r="1120" ht="15" spans="1:12">
      <c r="A1120" s="401">
        <v>2160699</v>
      </c>
      <c r="B1120" s="408" t="s">
        <v>980</v>
      </c>
      <c r="C1120" s="409">
        <f>VLOOKUP(A1120,'[1]2020年工作表 (填表用) (2)'!$D$7:$F$1731,3,0)</f>
        <v>1819</v>
      </c>
      <c r="D1120" s="409">
        <f>VLOOKUP(A1120,'[1]2020年工作表 (填表用) (2)'!$D$7:$H$1732,5,0)</f>
        <v>2117</v>
      </c>
      <c r="E1120" s="409">
        <f>VLOOKUP(A1120,'[1]2020年工作表 (填表用) (2)'!$D$9:$J$1631,7,0)</f>
        <v>1824</v>
      </c>
      <c r="F1120" s="409"/>
      <c r="G1120" s="409"/>
      <c r="H1120" s="409">
        <f>VLOOKUP(A1120,'[1]2020年工作表 (填表用) (2)'!$D$7:$L$1683,9,0)</f>
        <v>1022</v>
      </c>
      <c r="I1120" s="417" t="str">
        <f t="shared" si="21"/>
        <v/>
      </c>
      <c r="K1120">
        <v>825</v>
      </c>
      <c r="L1120">
        <v>5</v>
      </c>
    </row>
    <row r="1121" ht="15" spans="1:9">
      <c r="A1121" s="401">
        <v>21699</v>
      </c>
      <c r="B1121" s="402" t="s">
        <v>981</v>
      </c>
      <c r="C1121" s="409">
        <f>VLOOKUP(A1121,'[1]2020年工作表 (填表用) (2)'!$D$7:$F$1731,3,0)</f>
        <v>66</v>
      </c>
      <c r="D1121" s="409">
        <f>VLOOKUP(A1121,'[1]2020年工作表 (填表用) (2)'!$D$7:$H$1732,5,0)</f>
        <v>17</v>
      </c>
      <c r="E1121" s="409">
        <f>VLOOKUP(A1121,'[1]2020年工作表 (填表用) (2)'!$D$9:$J$1631,7,0)</f>
        <v>0</v>
      </c>
      <c r="F1121" s="409"/>
      <c r="G1121" s="409"/>
      <c r="H1121" s="409">
        <f>VLOOKUP(A1121,'[1]2020年工作表 (填表用) (2)'!$D$7:$L$1683,9,0)</f>
        <v>0</v>
      </c>
      <c r="I1121" s="417" t="str">
        <f t="shared" si="21"/>
        <v/>
      </c>
    </row>
    <row r="1122" ht="15" spans="1:9">
      <c r="A1122" s="401">
        <v>2169901</v>
      </c>
      <c r="B1122" s="408" t="s">
        <v>982</v>
      </c>
      <c r="C1122" s="409">
        <f>VLOOKUP(A1122,'[1]2020年工作表 (填表用) (2)'!$D$7:$F$1731,3,0)</f>
        <v>49</v>
      </c>
      <c r="D1122" s="409">
        <f>VLOOKUP(A1122,'[1]2020年工作表 (填表用) (2)'!$D$7:$H$1732,5,0)</f>
        <v>0</v>
      </c>
      <c r="E1122" s="409">
        <f>VLOOKUP(A1122,'[1]2020年工作表 (填表用) (2)'!$D$9:$J$1631,7,0)</f>
        <v>0</v>
      </c>
      <c r="F1122" s="409"/>
      <c r="G1122" s="409"/>
      <c r="H1122" s="409">
        <f>VLOOKUP(A1122,'[1]2020年工作表 (填表用) (2)'!$D$7:$L$1683,9,0)</f>
        <v>0</v>
      </c>
      <c r="I1122" s="417" t="str">
        <f t="shared" si="21"/>
        <v/>
      </c>
    </row>
    <row r="1123" ht="15" spans="1:9">
      <c r="A1123" s="401">
        <v>2169999</v>
      </c>
      <c r="B1123" s="408" t="s">
        <v>983</v>
      </c>
      <c r="C1123" s="409">
        <f>VLOOKUP(A1123,'[1]2020年工作表 (填表用) (2)'!$D$7:$F$1731,3,0)</f>
        <v>17</v>
      </c>
      <c r="D1123" s="409">
        <f>VLOOKUP(A1123,'[1]2020年工作表 (填表用) (2)'!$D$7:$H$1732,5,0)</f>
        <v>17</v>
      </c>
      <c r="E1123" s="409">
        <f>VLOOKUP(A1123,'[1]2020年工作表 (填表用) (2)'!$D$9:$J$1631,7,0)</f>
        <v>0</v>
      </c>
      <c r="F1123" s="409"/>
      <c r="G1123" s="409"/>
      <c r="H1123" s="409">
        <f>VLOOKUP(A1123,'[1]2020年工作表 (填表用) (2)'!$D$7:$L$1683,9,0)</f>
        <v>0</v>
      </c>
      <c r="I1123" s="417" t="str">
        <f t="shared" si="21"/>
        <v/>
      </c>
    </row>
    <row r="1124" ht="15" spans="1:14">
      <c r="A1124" s="401">
        <v>217</v>
      </c>
      <c r="B1124" s="402" t="s">
        <v>984</v>
      </c>
      <c r="C1124" s="409">
        <f>VLOOKUP(A1124,'[1]2020年工作表 (填表用) (2)'!$D$7:$F$1731,3,0)</f>
        <v>190</v>
      </c>
      <c r="D1124" s="409">
        <f>VLOOKUP(A1124,'[1]2020年工作表 (填表用) (2)'!$D$7:$H$1732,5,0)</f>
        <v>40</v>
      </c>
      <c r="E1124" s="409">
        <f>VLOOKUP(A1124,'[1]2020年工作表 (填表用) (2)'!$D$9:$J$1631,7,0)</f>
        <v>17</v>
      </c>
      <c r="F1124" s="409"/>
      <c r="G1124" s="409"/>
      <c r="H1124" s="409">
        <f>VLOOKUP(A1124,'[1]2020年工作表 (填表用) (2)'!$D$7:$L$1683,9,0)</f>
        <v>0</v>
      </c>
      <c r="I1124" s="417" t="str">
        <f t="shared" si="21"/>
        <v/>
      </c>
      <c r="L1124">
        <v>17</v>
      </c>
      <c r="N1124" s="418">
        <f>H1124+L1124</f>
        <v>17</v>
      </c>
    </row>
    <row r="1125" ht="15" spans="1:10">
      <c r="A1125" s="401">
        <v>21701</v>
      </c>
      <c r="B1125" s="402" t="s">
        <v>985</v>
      </c>
      <c r="C1125" s="409">
        <f>VLOOKUP(A1125,'[1]2020年工作表 (填表用) (2)'!$D$7:$F$1731,3,0)</f>
        <v>0</v>
      </c>
      <c r="D1125" s="409">
        <f>VLOOKUP(A1125,'[1]2020年工作表 (填表用) (2)'!$D$7:$H$1732,5,0)</f>
        <v>0</v>
      </c>
      <c r="E1125" s="409">
        <f>VLOOKUP(A1125,'[1]2020年工作表 (填表用) (2)'!$D$9:$J$1631,7,0)</f>
        <v>0</v>
      </c>
      <c r="F1125" s="409"/>
      <c r="G1125" s="409"/>
      <c r="H1125" s="409">
        <f>VLOOKUP(A1125,'[1]2020年工作表 (填表用) (2)'!$D$7:$L$1683,9,0)</f>
        <v>0</v>
      </c>
      <c r="I1125" s="417" t="str">
        <f t="shared" si="21"/>
        <v/>
      </c>
      <c r="J1125" t="s">
        <v>138</v>
      </c>
    </row>
    <row r="1126" ht="15" spans="1:10">
      <c r="A1126" s="401">
        <v>2170101</v>
      </c>
      <c r="B1126" s="408" t="s">
        <v>135</v>
      </c>
      <c r="C1126" s="409">
        <f>VLOOKUP(A1126,'[1]2020年工作表 (填表用) (2)'!$D$7:$F$1731,3,0)</f>
        <v>0</v>
      </c>
      <c r="D1126" s="409">
        <f>VLOOKUP(A1126,'[1]2020年工作表 (填表用) (2)'!$D$7:$H$1732,5,0)</f>
        <v>0</v>
      </c>
      <c r="E1126" s="409">
        <f>VLOOKUP(A1126,'[1]2020年工作表 (填表用) (2)'!$D$9:$J$1631,7,0)</f>
        <v>0</v>
      </c>
      <c r="F1126" s="409"/>
      <c r="G1126" s="409"/>
      <c r="H1126" s="409">
        <f>VLOOKUP(A1126,'[1]2020年工作表 (填表用) (2)'!$D$7:$L$1683,9,0)</f>
        <v>0</v>
      </c>
      <c r="I1126" s="417" t="str">
        <f t="shared" si="21"/>
        <v/>
      </c>
      <c r="J1126" t="s">
        <v>138</v>
      </c>
    </row>
    <row r="1127" ht="15" spans="1:10">
      <c r="A1127" s="401">
        <v>2170102</v>
      </c>
      <c r="B1127" s="408" t="s">
        <v>136</v>
      </c>
      <c r="C1127" s="409">
        <f>VLOOKUP(A1127,'[1]2020年工作表 (填表用) (2)'!$D$7:$F$1731,3,0)</f>
        <v>0</v>
      </c>
      <c r="D1127" s="409">
        <f>VLOOKUP(A1127,'[1]2020年工作表 (填表用) (2)'!$D$7:$H$1732,5,0)</f>
        <v>0</v>
      </c>
      <c r="E1127" s="409">
        <f>VLOOKUP(A1127,'[1]2020年工作表 (填表用) (2)'!$D$9:$J$1631,7,0)</f>
        <v>0</v>
      </c>
      <c r="F1127" s="409"/>
      <c r="G1127" s="409"/>
      <c r="H1127" s="409">
        <f>VLOOKUP(A1127,'[1]2020年工作表 (填表用) (2)'!$D$7:$L$1683,9,0)</f>
        <v>0</v>
      </c>
      <c r="I1127" s="417" t="str">
        <f t="shared" si="21"/>
        <v/>
      </c>
      <c r="J1127" t="s">
        <v>138</v>
      </c>
    </row>
    <row r="1128" ht="15" spans="1:10">
      <c r="A1128" s="401">
        <v>2170103</v>
      </c>
      <c r="B1128" s="408" t="s">
        <v>137</v>
      </c>
      <c r="C1128" s="409">
        <f>VLOOKUP(A1128,'[1]2020年工作表 (填表用) (2)'!$D$7:$F$1731,3,0)</f>
        <v>0</v>
      </c>
      <c r="D1128" s="409">
        <f>VLOOKUP(A1128,'[1]2020年工作表 (填表用) (2)'!$D$7:$H$1732,5,0)</f>
        <v>0</v>
      </c>
      <c r="E1128" s="409">
        <f>VLOOKUP(A1128,'[1]2020年工作表 (填表用) (2)'!$D$9:$J$1631,7,0)</f>
        <v>0</v>
      </c>
      <c r="F1128" s="409"/>
      <c r="G1128" s="409"/>
      <c r="H1128" s="409">
        <f>VLOOKUP(A1128,'[1]2020年工作表 (填表用) (2)'!$D$7:$L$1683,9,0)</f>
        <v>0</v>
      </c>
      <c r="I1128" s="417" t="str">
        <f t="shared" si="21"/>
        <v/>
      </c>
      <c r="J1128" t="s">
        <v>138</v>
      </c>
    </row>
    <row r="1129" ht="15" spans="1:10">
      <c r="A1129" s="401">
        <v>2170104</v>
      </c>
      <c r="B1129" s="408" t="s">
        <v>986</v>
      </c>
      <c r="C1129" s="409">
        <f>VLOOKUP(A1129,'[1]2020年工作表 (填表用) (2)'!$D$7:$F$1731,3,0)</f>
        <v>0</v>
      </c>
      <c r="D1129" s="409">
        <f>VLOOKUP(A1129,'[1]2020年工作表 (填表用) (2)'!$D$7:$H$1732,5,0)</f>
        <v>0</v>
      </c>
      <c r="E1129" s="409">
        <f>VLOOKUP(A1129,'[1]2020年工作表 (填表用) (2)'!$D$9:$J$1631,7,0)</f>
        <v>0</v>
      </c>
      <c r="F1129" s="409"/>
      <c r="G1129" s="409"/>
      <c r="H1129" s="409">
        <f>VLOOKUP(A1129,'[1]2020年工作表 (填表用) (2)'!$D$7:$L$1683,9,0)</f>
        <v>0</v>
      </c>
      <c r="I1129" s="417" t="str">
        <f t="shared" si="21"/>
        <v/>
      </c>
      <c r="J1129" t="s">
        <v>138</v>
      </c>
    </row>
    <row r="1130" ht="15" spans="1:10">
      <c r="A1130" s="401">
        <v>2170150</v>
      </c>
      <c r="B1130" s="408" t="s">
        <v>145</v>
      </c>
      <c r="C1130" s="409">
        <f>VLOOKUP(A1130,'[1]2020年工作表 (填表用) (2)'!$D$7:$F$1731,3,0)</f>
        <v>0</v>
      </c>
      <c r="D1130" s="409">
        <f>VLOOKUP(A1130,'[1]2020年工作表 (填表用) (2)'!$D$7:$H$1732,5,0)</f>
        <v>0</v>
      </c>
      <c r="E1130" s="409">
        <f>VLOOKUP(A1130,'[1]2020年工作表 (填表用) (2)'!$D$9:$J$1631,7,0)</f>
        <v>0</v>
      </c>
      <c r="F1130" s="409"/>
      <c r="G1130" s="409"/>
      <c r="H1130" s="409">
        <f>VLOOKUP(A1130,'[1]2020年工作表 (填表用) (2)'!$D$7:$L$1683,9,0)</f>
        <v>0</v>
      </c>
      <c r="I1130" s="417" t="str">
        <f t="shared" si="21"/>
        <v/>
      </c>
      <c r="J1130" t="s">
        <v>138</v>
      </c>
    </row>
    <row r="1131" ht="15" spans="1:10">
      <c r="A1131" s="401">
        <v>2170199</v>
      </c>
      <c r="B1131" s="408" t="s">
        <v>987</v>
      </c>
      <c r="C1131" s="409">
        <f>VLOOKUP(A1131,'[1]2020年工作表 (填表用) (2)'!$D$7:$F$1731,3,0)</f>
        <v>0</v>
      </c>
      <c r="D1131" s="409">
        <f>VLOOKUP(A1131,'[1]2020年工作表 (填表用) (2)'!$D$7:$H$1732,5,0)</f>
        <v>0</v>
      </c>
      <c r="E1131" s="409">
        <f>VLOOKUP(A1131,'[1]2020年工作表 (填表用) (2)'!$D$9:$J$1631,7,0)</f>
        <v>0</v>
      </c>
      <c r="F1131" s="409"/>
      <c r="G1131" s="409"/>
      <c r="H1131" s="409">
        <f>VLOOKUP(A1131,'[1]2020年工作表 (填表用) (2)'!$D$7:$L$1683,9,0)</f>
        <v>0</v>
      </c>
      <c r="I1131" s="417" t="str">
        <f t="shared" si="21"/>
        <v/>
      </c>
      <c r="J1131" t="s">
        <v>138</v>
      </c>
    </row>
    <row r="1132" ht="15" spans="1:10">
      <c r="A1132" s="401">
        <v>21702</v>
      </c>
      <c r="B1132" s="402" t="s">
        <v>988</v>
      </c>
      <c r="C1132" s="409">
        <f>VLOOKUP(A1132,'[1]2020年工作表 (填表用) (2)'!$D$7:$F$1731,3,0)</f>
        <v>0</v>
      </c>
      <c r="D1132" s="409">
        <f>VLOOKUP(A1132,'[1]2020年工作表 (填表用) (2)'!$D$7:$H$1732,5,0)</f>
        <v>0</v>
      </c>
      <c r="E1132" s="409">
        <f>VLOOKUP(A1132,'[1]2020年工作表 (填表用) (2)'!$D$9:$J$1631,7,0)</f>
        <v>0</v>
      </c>
      <c r="F1132" s="409"/>
      <c r="G1132" s="409"/>
      <c r="H1132" s="409">
        <f>VLOOKUP(A1132,'[1]2020年工作表 (填表用) (2)'!$D$7:$L$1683,9,0)</f>
        <v>0</v>
      </c>
      <c r="I1132" s="417" t="str">
        <f t="shared" si="21"/>
        <v/>
      </c>
      <c r="J1132" t="s">
        <v>138</v>
      </c>
    </row>
    <row r="1133" ht="15" spans="1:10">
      <c r="A1133" s="401">
        <v>2170201</v>
      </c>
      <c r="B1133" s="408" t="s">
        <v>989</v>
      </c>
      <c r="C1133" s="409">
        <f>VLOOKUP(A1133,'[1]2020年工作表 (填表用) (2)'!$D$7:$F$1731,3,0)</f>
        <v>0</v>
      </c>
      <c r="D1133" s="409">
        <f>VLOOKUP(A1133,'[1]2020年工作表 (填表用) (2)'!$D$7:$H$1732,5,0)</f>
        <v>0</v>
      </c>
      <c r="E1133" s="409">
        <f>VLOOKUP(A1133,'[1]2020年工作表 (填表用) (2)'!$D$9:$J$1631,7,0)</f>
        <v>0</v>
      </c>
      <c r="F1133" s="409"/>
      <c r="G1133" s="409"/>
      <c r="H1133" s="409">
        <f>VLOOKUP(A1133,'[1]2020年工作表 (填表用) (2)'!$D$7:$L$1683,9,0)</f>
        <v>0</v>
      </c>
      <c r="I1133" s="417" t="str">
        <f t="shared" si="21"/>
        <v/>
      </c>
      <c r="J1133" t="s">
        <v>138</v>
      </c>
    </row>
    <row r="1134" ht="15" spans="1:10">
      <c r="A1134" s="401">
        <v>2170202</v>
      </c>
      <c r="B1134" s="408" t="s">
        <v>990</v>
      </c>
      <c r="C1134" s="409">
        <f>VLOOKUP(A1134,'[1]2020年工作表 (填表用) (2)'!$D$7:$F$1731,3,0)</f>
        <v>0</v>
      </c>
      <c r="D1134" s="409">
        <f>VLOOKUP(A1134,'[1]2020年工作表 (填表用) (2)'!$D$7:$H$1732,5,0)</f>
        <v>0</v>
      </c>
      <c r="E1134" s="409">
        <f>VLOOKUP(A1134,'[1]2020年工作表 (填表用) (2)'!$D$9:$J$1631,7,0)</f>
        <v>0</v>
      </c>
      <c r="F1134" s="409"/>
      <c r="G1134" s="409"/>
      <c r="H1134" s="409">
        <f>VLOOKUP(A1134,'[1]2020年工作表 (填表用) (2)'!$D$7:$L$1683,9,0)</f>
        <v>0</v>
      </c>
      <c r="I1134" s="417" t="str">
        <f t="shared" si="21"/>
        <v/>
      </c>
      <c r="J1134" t="s">
        <v>138</v>
      </c>
    </row>
    <row r="1135" ht="15" spans="1:10">
      <c r="A1135" s="401">
        <v>2170203</v>
      </c>
      <c r="B1135" s="408" t="s">
        <v>991</v>
      </c>
      <c r="C1135" s="409">
        <f>VLOOKUP(A1135,'[1]2020年工作表 (填表用) (2)'!$D$7:$F$1731,3,0)</f>
        <v>0</v>
      </c>
      <c r="D1135" s="409">
        <f>VLOOKUP(A1135,'[1]2020年工作表 (填表用) (2)'!$D$7:$H$1732,5,0)</f>
        <v>0</v>
      </c>
      <c r="E1135" s="409">
        <f>VLOOKUP(A1135,'[1]2020年工作表 (填表用) (2)'!$D$9:$J$1631,7,0)</f>
        <v>0</v>
      </c>
      <c r="F1135" s="409"/>
      <c r="G1135" s="409"/>
      <c r="H1135" s="409">
        <f>VLOOKUP(A1135,'[1]2020年工作表 (填表用) (2)'!$D$7:$L$1683,9,0)</f>
        <v>0</v>
      </c>
      <c r="I1135" s="417" t="str">
        <f t="shared" si="21"/>
        <v/>
      </c>
      <c r="J1135" t="s">
        <v>138</v>
      </c>
    </row>
    <row r="1136" ht="15" spans="1:10">
      <c r="A1136" s="401">
        <v>2170204</v>
      </c>
      <c r="B1136" s="408" t="s">
        <v>992</v>
      </c>
      <c r="C1136" s="409">
        <f>VLOOKUP(A1136,'[1]2020年工作表 (填表用) (2)'!$D$7:$F$1731,3,0)</f>
        <v>0</v>
      </c>
      <c r="D1136" s="409">
        <f>VLOOKUP(A1136,'[1]2020年工作表 (填表用) (2)'!$D$7:$H$1732,5,0)</f>
        <v>0</v>
      </c>
      <c r="E1136" s="409">
        <f>VLOOKUP(A1136,'[1]2020年工作表 (填表用) (2)'!$D$9:$J$1631,7,0)</f>
        <v>0</v>
      </c>
      <c r="F1136" s="409"/>
      <c r="G1136" s="409"/>
      <c r="H1136" s="409">
        <f>VLOOKUP(A1136,'[1]2020年工作表 (填表用) (2)'!$D$7:$L$1683,9,0)</f>
        <v>0</v>
      </c>
      <c r="I1136" s="417" t="str">
        <f t="shared" si="21"/>
        <v/>
      </c>
      <c r="J1136" t="s">
        <v>138</v>
      </c>
    </row>
    <row r="1137" ht="15" spans="1:10">
      <c r="A1137" s="401">
        <v>2170205</v>
      </c>
      <c r="B1137" s="408" t="s">
        <v>993</v>
      </c>
      <c r="C1137" s="409">
        <f>VLOOKUP(A1137,'[1]2020年工作表 (填表用) (2)'!$D$7:$F$1731,3,0)</f>
        <v>0</v>
      </c>
      <c r="D1137" s="409">
        <f>VLOOKUP(A1137,'[1]2020年工作表 (填表用) (2)'!$D$7:$H$1732,5,0)</f>
        <v>0</v>
      </c>
      <c r="E1137" s="409">
        <f>VLOOKUP(A1137,'[1]2020年工作表 (填表用) (2)'!$D$9:$J$1631,7,0)</f>
        <v>0</v>
      </c>
      <c r="F1137" s="409"/>
      <c r="G1137" s="409"/>
      <c r="H1137" s="409">
        <f>VLOOKUP(A1137,'[1]2020年工作表 (填表用) (2)'!$D$7:$L$1683,9,0)</f>
        <v>0</v>
      </c>
      <c r="I1137" s="417" t="str">
        <f t="shared" si="21"/>
        <v/>
      </c>
      <c r="J1137" t="s">
        <v>138</v>
      </c>
    </row>
    <row r="1138" ht="15" spans="1:10">
      <c r="A1138" s="401">
        <v>2170206</v>
      </c>
      <c r="B1138" s="408" t="s">
        <v>994</v>
      </c>
      <c r="C1138" s="409">
        <f>VLOOKUP(A1138,'[1]2020年工作表 (填表用) (2)'!$D$7:$F$1731,3,0)</f>
        <v>0</v>
      </c>
      <c r="D1138" s="409">
        <f>VLOOKUP(A1138,'[1]2020年工作表 (填表用) (2)'!$D$7:$H$1732,5,0)</f>
        <v>0</v>
      </c>
      <c r="E1138" s="409">
        <f>VLOOKUP(A1138,'[1]2020年工作表 (填表用) (2)'!$D$9:$J$1631,7,0)</f>
        <v>0</v>
      </c>
      <c r="F1138" s="409"/>
      <c r="G1138" s="409"/>
      <c r="H1138" s="409">
        <f>VLOOKUP(A1138,'[1]2020年工作表 (填表用) (2)'!$D$7:$L$1683,9,0)</f>
        <v>0</v>
      </c>
      <c r="I1138" s="417" t="str">
        <f t="shared" si="21"/>
        <v/>
      </c>
      <c r="J1138" t="s">
        <v>138</v>
      </c>
    </row>
    <row r="1139" ht="15" spans="1:10">
      <c r="A1139" s="401">
        <v>2170207</v>
      </c>
      <c r="B1139" s="408" t="s">
        <v>995</v>
      </c>
      <c r="C1139" s="409">
        <f>VLOOKUP(A1139,'[1]2020年工作表 (填表用) (2)'!$D$7:$F$1731,3,0)</f>
        <v>0</v>
      </c>
      <c r="D1139" s="409">
        <f>VLOOKUP(A1139,'[1]2020年工作表 (填表用) (2)'!$D$7:$H$1732,5,0)</f>
        <v>0</v>
      </c>
      <c r="E1139" s="409">
        <f>VLOOKUP(A1139,'[1]2020年工作表 (填表用) (2)'!$D$9:$J$1631,7,0)</f>
        <v>0</v>
      </c>
      <c r="F1139" s="409"/>
      <c r="G1139" s="409"/>
      <c r="H1139" s="409">
        <f>VLOOKUP(A1139,'[1]2020年工作表 (填表用) (2)'!$D$7:$L$1683,9,0)</f>
        <v>0</v>
      </c>
      <c r="I1139" s="417" t="str">
        <f t="shared" si="21"/>
        <v/>
      </c>
      <c r="J1139" t="s">
        <v>138</v>
      </c>
    </row>
    <row r="1140" ht="15" spans="1:10">
      <c r="A1140" s="401">
        <v>2170208</v>
      </c>
      <c r="B1140" s="408" t="s">
        <v>996</v>
      </c>
      <c r="C1140" s="409">
        <f>VLOOKUP(A1140,'[1]2020年工作表 (填表用) (2)'!$D$7:$F$1731,3,0)</f>
        <v>0</v>
      </c>
      <c r="D1140" s="409">
        <f>VLOOKUP(A1140,'[1]2020年工作表 (填表用) (2)'!$D$7:$H$1732,5,0)</f>
        <v>0</v>
      </c>
      <c r="E1140" s="409">
        <f>VLOOKUP(A1140,'[1]2020年工作表 (填表用) (2)'!$D$9:$J$1631,7,0)</f>
        <v>0</v>
      </c>
      <c r="F1140" s="409"/>
      <c r="G1140" s="409"/>
      <c r="H1140" s="409">
        <f>VLOOKUP(A1140,'[1]2020年工作表 (填表用) (2)'!$D$7:$L$1683,9,0)</f>
        <v>0</v>
      </c>
      <c r="I1140" s="417" t="str">
        <f t="shared" si="21"/>
        <v/>
      </c>
      <c r="J1140" t="s">
        <v>138</v>
      </c>
    </row>
    <row r="1141" ht="15" spans="1:10">
      <c r="A1141" s="401">
        <v>2170299</v>
      </c>
      <c r="B1141" s="408" t="s">
        <v>997</v>
      </c>
      <c r="C1141" s="409">
        <f>VLOOKUP(A1141,'[1]2020年工作表 (填表用) (2)'!$D$7:$F$1731,3,0)</f>
        <v>0</v>
      </c>
      <c r="D1141" s="409">
        <f>VLOOKUP(A1141,'[1]2020年工作表 (填表用) (2)'!$D$7:$H$1732,5,0)</f>
        <v>0</v>
      </c>
      <c r="E1141" s="409">
        <f>VLOOKUP(A1141,'[1]2020年工作表 (填表用) (2)'!$D$9:$J$1631,7,0)</f>
        <v>0</v>
      </c>
      <c r="F1141" s="409"/>
      <c r="G1141" s="409"/>
      <c r="H1141" s="409">
        <f>VLOOKUP(A1141,'[1]2020年工作表 (填表用) (2)'!$D$7:$L$1683,9,0)</f>
        <v>0</v>
      </c>
      <c r="I1141" s="417" t="str">
        <f t="shared" si="21"/>
        <v/>
      </c>
      <c r="J1141" t="s">
        <v>138</v>
      </c>
    </row>
    <row r="1142" ht="15" spans="1:12">
      <c r="A1142" s="401">
        <v>21703</v>
      </c>
      <c r="B1142" s="402" t="s">
        <v>998</v>
      </c>
      <c r="C1142" s="409">
        <f>VLOOKUP(A1142,'[1]2020年工作表 (填表用) (2)'!$D$7:$F$1731,3,0)</f>
        <v>27</v>
      </c>
      <c r="D1142" s="409">
        <f>VLOOKUP(A1142,'[1]2020年工作表 (填表用) (2)'!$D$7:$H$1732,5,0)</f>
        <v>40</v>
      </c>
      <c r="E1142" s="409">
        <f>VLOOKUP(A1142,'[1]2020年工作表 (填表用) (2)'!$D$9:$J$1631,7,0)</f>
        <v>17</v>
      </c>
      <c r="F1142" s="409"/>
      <c r="G1142" s="409"/>
      <c r="H1142" s="409">
        <f>VLOOKUP(A1142,'[1]2020年工作表 (填表用) (2)'!$D$7:$L$1683,9,0)</f>
        <v>0</v>
      </c>
      <c r="I1142" s="417" t="str">
        <f t="shared" si="21"/>
        <v/>
      </c>
      <c r="L1142">
        <v>17</v>
      </c>
    </row>
    <row r="1143" ht="15" spans="1:10">
      <c r="A1143" s="401">
        <v>2170301</v>
      </c>
      <c r="B1143" s="408" t="s">
        <v>999</v>
      </c>
      <c r="C1143" s="409">
        <f>VLOOKUP(A1143,'[1]2020年工作表 (填表用) (2)'!$D$7:$F$1731,3,0)</f>
        <v>0</v>
      </c>
      <c r="D1143" s="409">
        <f>VLOOKUP(A1143,'[1]2020年工作表 (填表用) (2)'!$D$7:$H$1732,5,0)</f>
        <v>0</v>
      </c>
      <c r="E1143" s="409">
        <f>VLOOKUP(A1143,'[1]2020年工作表 (填表用) (2)'!$D$9:$J$1631,7,0)</f>
        <v>0</v>
      </c>
      <c r="F1143" s="409"/>
      <c r="G1143" s="409"/>
      <c r="H1143" s="409">
        <f>VLOOKUP(A1143,'[1]2020年工作表 (填表用) (2)'!$D$7:$L$1683,9,0)</f>
        <v>0</v>
      </c>
      <c r="I1143" s="417" t="str">
        <f t="shared" si="21"/>
        <v/>
      </c>
      <c r="J1143" t="s">
        <v>138</v>
      </c>
    </row>
    <row r="1144" ht="15" spans="1:12">
      <c r="A1144" s="401">
        <v>2170302</v>
      </c>
      <c r="B1144" s="408" t="s">
        <v>1000</v>
      </c>
      <c r="C1144" s="409">
        <f>VLOOKUP(A1144,'[1]2020年工作表 (填表用) (2)'!$D$7:$F$1731,3,0)</f>
        <v>7</v>
      </c>
      <c r="D1144" s="409">
        <f>VLOOKUP(A1144,'[1]2020年工作表 (填表用) (2)'!$D$7:$H$1732,5,0)</f>
        <v>40</v>
      </c>
      <c r="E1144" s="409">
        <f>VLOOKUP(A1144,'[1]2020年工作表 (填表用) (2)'!$D$9:$J$1631,7,0)</f>
        <v>17</v>
      </c>
      <c r="F1144" s="409"/>
      <c r="G1144" s="409"/>
      <c r="H1144" s="409">
        <f>VLOOKUP(A1144,'[1]2020年工作表 (填表用) (2)'!$D$7:$L$1683,9,0)</f>
        <v>0</v>
      </c>
      <c r="I1144" s="417" t="str">
        <f t="shared" si="21"/>
        <v/>
      </c>
      <c r="L1144">
        <v>17</v>
      </c>
    </row>
    <row r="1145" ht="15" spans="1:10">
      <c r="A1145" s="401">
        <v>2170303</v>
      </c>
      <c r="B1145" s="408" t="s">
        <v>1001</v>
      </c>
      <c r="C1145" s="409">
        <f>VLOOKUP(A1145,'[1]2020年工作表 (填表用) (2)'!$D$7:$F$1731,3,0)</f>
        <v>0</v>
      </c>
      <c r="D1145" s="409">
        <f>VLOOKUP(A1145,'[1]2020年工作表 (填表用) (2)'!$D$7:$H$1732,5,0)</f>
        <v>0</v>
      </c>
      <c r="E1145" s="409">
        <f>VLOOKUP(A1145,'[1]2020年工作表 (填表用) (2)'!$D$9:$J$1631,7,0)</f>
        <v>0</v>
      </c>
      <c r="F1145" s="409"/>
      <c r="G1145" s="409"/>
      <c r="H1145" s="409">
        <f>VLOOKUP(A1145,'[1]2020年工作表 (填表用) (2)'!$D$7:$L$1683,9,0)</f>
        <v>0</v>
      </c>
      <c r="I1145" s="417" t="str">
        <f t="shared" si="21"/>
        <v/>
      </c>
      <c r="J1145" t="s">
        <v>138</v>
      </c>
    </row>
    <row r="1146" ht="15" spans="1:10">
      <c r="A1146" s="401">
        <v>2170304</v>
      </c>
      <c r="B1146" s="408" t="s">
        <v>1002</v>
      </c>
      <c r="C1146" s="409">
        <f>VLOOKUP(A1146,'[1]2020年工作表 (填表用) (2)'!$D$7:$F$1731,3,0)</f>
        <v>0</v>
      </c>
      <c r="D1146" s="409">
        <f>VLOOKUP(A1146,'[1]2020年工作表 (填表用) (2)'!$D$7:$H$1732,5,0)</f>
        <v>0</v>
      </c>
      <c r="E1146" s="409">
        <f>VLOOKUP(A1146,'[1]2020年工作表 (填表用) (2)'!$D$9:$J$1631,7,0)</f>
        <v>0</v>
      </c>
      <c r="F1146" s="409"/>
      <c r="G1146" s="409"/>
      <c r="H1146" s="409">
        <f>VLOOKUP(A1146,'[1]2020年工作表 (填表用) (2)'!$D$7:$L$1683,9,0)</f>
        <v>0</v>
      </c>
      <c r="I1146" s="417" t="str">
        <f t="shared" si="21"/>
        <v/>
      </c>
      <c r="J1146" t="s">
        <v>138</v>
      </c>
    </row>
    <row r="1147" ht="15" spans="1:9">
      <c r="A1147" s="401">
        <v>2170399</v>
      </c>
      <c r="B1147" s="408" t="s">
        <v>1003</v>
      </c>
      <c r="C1147" s="409">
        <f>VLOOKUP(A1147,'[1]2020年工作表 (填表用) (2)'!$D$7:$F$1731,3,0)</f>
        <v>20</v>
      </c>
      <c r="D1147" s="409">
        <f>VLOOKUP(A1147,'[1]2020年工作表 (填表用) (2)'!$D$7:$H$1732,5,0)</f>
        <v>0</v>
      </c>
      <c r="E1147" s="409">
        <f>VLOOKUP(A1147,'[1]2020年工作表 (填表用) (2)'!$D$9:$J$1631,7,0)</f>
        <v>0</v>
      </c>
      <c r="F1147" s="409"/>
      <c r="G1147" s="409"/>
      <c r="H1147" s="409">
        <f>VLOOKUP(A1147,'[1]2020年工作表 (填表用) (2)'!$D$7:$L$1683,9,0)</f>
        <v>0</v>
      </c>
      <c r="I1147" s="417" t="str">
        <f t="shared" ref="I1147:I1210" si="22">IF(ISERROR(H1147/G1147),"",H1147/G1147*100)</f>
        <v/>
      </c>
    </row>
    <row r="1148" ht="15" spans="1:10">
      <c r="A1148" s="401">
        <v>21704</v>
      </c>
      <c r="B1148" s="402" t="s">
        <v>1004</v>
      </c>
      <c r="C1148" s="409">
        <f>VLOOKUP(A1148,'[1]2020年工作表 (填表用) (2)'!$D$7:$F$1731,3,0)</f>
        <v>0</v>
      </c>
      <c r="D1148" s="409">
        <f>VLOOKUP(A1148,'[1]2020年工作表 (填表用) (2)'!$D$7:$H$1732,5,0)</f>
        <v>0</v>
      </c>
      <c r="E1148" s="409">
        <f>VLOOKUP(A1148,'[1]2020年工作表 (填表用) (2)'!$D$9:$J$1631,7,0)</f>
        <v>0</v>
      </c>
      <c r="F1148" s="409"/>
      <c r="G1148" s="409"/>
      <c r="H1148" s="409">
        <f>VLOOKUP(A1148,'[1]2020年工作表 (填表用) (2)'!$D$7:$L$1683,9,0)</f>
        <v>0</v>
      </c>
      <c r="I1148" s="417" t="str">
        <f t="shared" si="22"/>
        <v/>
      </c>
      <c r="J1148" t="s">
        <v>138</v>
      </c>
    </row>
    <row r="1149" ht="15" spans="1:10">
      <c r="A1149" s="401">
        <v>2170401</v>
      </c>
      <c r="B1149" s="408" t="s">
        <v>1005</v>
      </c>
      <c r="C1149" s="409">
        <f>VLOOKUP(A1149,'[1]2020年工作表 (填表用) (2)'!$D$7:$F$1731,3,0)</f>
        <v>0</v>
      </c>
      <c r="D1149" s="409">
        <f>VLOOKUP(A1149,'[1]2020年工作表 (填表用) (2)'!$D$7:$H$1732,5,0)</f>
        <v>0</v>
      </c>
      <c r="E1149" s="409">
        <f>VLOOKUP(A1149,'[1]2020年工作表 (填表用) (2)'!$D$9:$J$1631,7,0)</f>
        <v>0</v>
      </c>
      <c r="F1149" s="409"/>
      <c r="G1149" s="409"/>
      <c r="H1149" s="409">
        <f>VLOOKUP(A1149,'[1]2020年工作表 (填表用) (2)'!$D$7:$L$1683,9,0)</f>
        <v>0</v>
      </c>
      <c r="I1149" s="417" t="str">
        <f t="shared" si="22"/>
        <v/>
      </c>
      <c r="J1149" t="s">
        <v>138</v>
      </c>
    </row>
    <row r="1150" ht="15" spans="1:10">
      <c r="A1150" s="401">
        <v>2170499</v>
      </c>
      <c r="B1150" s="408" t="s">
        <v>1006</v>
      </c>
      <c r="C1150" s="409">
        <f>VLOOKUP(A1150,'[1]2020年工作表 (填表用) (2)'!$D$7:$F$1731,3,0)</f>
        <v>0</v>
      </c>
      <c r="D1150" s="409">
        <f>VLOOKUP(A1150,'[1]2020年工作表 (填表用) (2)'!$D$7:$H$1732,5,0)</f>
        <v>0</v>
      </c>
      <c r="E1150" s="409">
        <f>VLOOKUP(A1150,'[1]2020年工作表 (填表用) (2)'!$D$9:$J$1631,7,0)</f>
        <v>0</v>
      </c>
      <c r="F1150" s="409"/>
      <c r="G1150" s="409"/>
      <c r="H1150" s="409">
        <f>VLOOKUP(A1150,'[1]2020年工作表 (填表用) (2)'!$D$7:$L$1683,9,0)</f>
        <v>0</v>
      </c>
      <c r="I1150" s="417" t="str">
        <f t="shared" si="22"/>
        <v/>
      </c>
      <c r="J1150" t="s">
        <v>138</v>
      </c>
    </row>
    <row r="1151" ht="15" spans="1:9">
      <c r="A1151" s="401">
        <v>21799</v>
      </c>
      <c r="B1151" s="402" t="s">
        <v>1007</v>
      </c>
      <c r="C1151" s="409">
        <f>VLOOKUP(A1151,'[1]2020年工作表 (填表用) (2)'!$D$7:$F$1731,3,0)</f>
        <v>163</v>
      </c>
      <c r="D1151" s="409">
        <f>VLOOKUP(A1151,'[1]2020年工作表 (填表用) (2)'!$D$7:$H$1732,5,0)</f>
        <v>0</v>
      </c>
      <c r="E1151" s="409">
        <f>VLOOKUP(A1151,'[1]2020年工作表 (填表用) (2)'!$D$9:$J$1631,7,0)</f>
        <v>0</v>
      </c>
      <c r="F1151" s="409"/>
      <c r="G1151" s="409"/>
      <c r="H1151" s="409">
        <f>VLOOKUP(A1151,'[1]2020年工作表 (填表用) (2)'!$D$7:$L$1683,9,0)</f>
        <v>0</v>
      </c>
      <c r="I1151" s="417" t="str">
        <f t="shared" si="22"/>
        <v/>
      </c>
    </row>
    <row r="1152" ht="15" spans="1:9">
      <c r="A1152" s="424">
        <v>2179999</v>
      </c>
      <c r="B1152" s="408" t="s">
        <v>1008</v>
      </c>
      <c r="C1152" s="409">
        <f>VLOOKUP(A1152,'[1]2020年工作表 (填表用) (2)'!$D$7:$F$1731,3,0)</f>
        <v>163</v>
      </c>
      <c r="D1152" s="409">
        <f>VLOOKUP(A1152,'[1]2020年工作表 (填表用) (2)'!$D$7:$H$1732,5,0)</f>
        <v>0</v>
      </c>
      <c r="E1152" s="409">
        <f>VLOOKUP(A1152,'[1]2020年工作表 (填表用) (2)'!$D$9:$J$1631,7,0)</f>
        <v>0</v>
      </c>
      <c r="F1152" s="409"/>
      <c r="G1152" s="409"/>
      <c r="H1152" s="409">
        <f>VLOOKUP(A1152,'[1]2020年工作表 (填表用) (2)'!$D$7:$L$1683,9,0)</f>
        <v>0</v>
      </c>
      <c r="I1152" s="417" t="str">
        <f t="shared" si="22"/>
        <v/>
      </c>
    </row>
    <row r="1153" ht="15" spans="1:10">
      <c r="A1153" s="401">
        <v>2179902</v>
      </c>
      <c r="B1153" s="430" t="s">
        <v>1009</v>
      </c>
      <c r="C1153" s="409">
        <f>VLOOKUP(A1153,'[1]2020年工作表 (填表用) (2)'!$D$7:$F$1731,3,0)</f>
        <v>0</v>
      </c>
      <c r="D1153" s="409">
        <f>VLOOKUP(A1153,'[1]2020年工作表 (填表用) (2)'!$D$7:$H$1732,5,0)</f>
        <v>0</v>
      </c>
      <c r="E1153" s="409">
        <f>VLOOKUP(A1153,'[1]2020年工作表 (填表用) (2)'!$D$9:$J$1631,7,0)</f>
        <v>0</v>
      </c>
      <c r="F1153" s="409"/>
      <c r="G1153" s="409"/>
      <c r="H1153" s="409">
        <f>VLOOKUP(A1153,'[1]2020年工作表 (填表用) (2)'!$D$7:$L$1683,9,0)</f>
        <v>0</v>
      </c>
      <c r="I1153" s="417" t="str">
        <f t="shared" si="22"/>
        <v/>
      </c>
      <c r="J1153" t="s">
        <v>138</v>
      </c>
    </row>
    <row r="1154" ht="15" spans="1:14">
      <c r="A1154" s="401">
        <v>219</v>
      </c>
      <c r="B1154" s="402" t="s">
        <v>1010</v>
      </c>
      <c r="C1154" s="409">
        <f>VLOOKUP(A1154,'[1]2020年工作表 (填表用) (2)'!$D$7:$F$1731,3,0)</f>
        <v>201</v>
      </c>
      <c r="D1154" s="409">
        <f>VLOOKUP(A1154,'[1]2020年工作表 (填表用) (2)'!$D$7:$H$1732,5,0)</f>
        <v>401</v>
      </c>
      <c r="E1154" s="409">
        <f>VLOOKUP(A1154,'[1]2020年工作表 (填表用) (2)'!$D$9:$J$1631,7,0)</f>
        <v>0</v>
      </c>
      <c r="F1154" s="409"/>
      <c r="G1154" s="409"/>
      <c r="H1154" s="409">
        <f>VLOOKUP(A1154,'[1]2020年工作表 (填表用) (2)'!$D$7:$L$1683,9,0)</f>
        <v>0</v>
      </c>
      <c r="I1154" s="417" t="str">
        <f t="shared" si="22"/>
        <v/>
      </c>
      <c r="N1154" s="418">
        <f>H1154+L1154</f>
        <v>0</v>
      </c>
    </row>
    <row r="1155" ht="15" spans="1:9">
      <c r="A1155" s="401">
        <v>21901</v>
      </c>
      <c r="B1155" s="402" t="s">
        <v>1011</v>
      </c>
      <c r="C1155" s="409">
        <f>VLOOKUP(A1155,'[1]2020年工作表 (填表用) (2)'!$D$7:$F$1731,3,0)</f>
        <v>0</v>
      </c>
      <c r="D1155" s="409">
        <f>VLOOKUP(A1155,'[1]2020年工作表 (填表用) (2)'!$D$7:$H$1732,5,0)</f>
        <v>200</v>
      </c>
      <c r="E1155" s="409">
        <f>VLOOKUP(A1155,'[1]2020年工作表 (填表用) (2)'!$D$9:$J$1631,7,0)</f>
        <v>0</v>
      </c>
      <c r="F1155" s="409"/>
      <c r="G1155" s="409"/>
      <c r="H1155" s="409">
        <f>VLOOKUP(A1155,'[1]2020年工作表 (填表用) (2)'!$D$7:$L$1683,9,0)</f>
        <v>0</v>
      </c>
      <c r="I1155" s="417" t="str">
        <f t="shared" si="22"/>
        <v/>
      </c>
    </row>
    <row r="1156" ht="15" spans="1:9">
      <c r="A1156" s="401">
        <v>21902</v>
      </c>
      <c r="B1156" s="402" t="s">
        <v>1012</v>
      </c>
      <c r="C1156" s="409">
        <f>VLOOKUP(A1156,'[1]2020年工作表 (填表用) (2)'!$D$7:$F$1731,3,0)</f>
        <v>100</v>
      </c>
      <c r="D1156" s="409">
        <f>VLOOKUP(A1156,'[1]2020年工作表 (填表用) (2)'!$D$7:$H$1732,5,0)</f>
        <v>100</v>
      </c>
      <c r="E1156" s="409">
        <f>VLOOKUP(A1156,'[1]2020年工作表 (填表用) (2)'!$D$9:$J$1631,7,0)</f>
        <v>0</v>
      </c>
      <c r="F1156" s="409"/>
      <c r="G1156" s="409"/>
      <c r="H1156" s="409">
        <f>VLOOKUP(A1156,'[1]2020年工作表 (填表用) (2)'!$D$7:$L$1683,9,0)</f>
        <v>0</v>
      </c>
      <c r="I1156" s="417" t="str">
        <f t="shared" si="22"/>
        <v/>
      </c>
    </row>
    <row r="1157" ht="15" spans="1:10">
      <c r="A1157" s="401">
        <v>21903</v>
      </c>
      <c r="B1157" s="402" t="s">
        <v>1013</v>
      </c>
      <c r="C1157" s="409">
        <f>VLOOKUP(A1157,'[1]2020年工作表 (填表用) (2)'!$D$7:$F$1731,3,0)</f>
        <v>0</v>
      </c>
      <c r="D1157" s="409">
        <f>VLOOKUP(A1157,'[1]2020年工作表 (填表用) (2)'!$D$7:$H$1732,5,0)</f>
        <v>0</v>
      </c>
      <c r="E1157" s="409">
        <f>VLOOKUP(A1157,'[1]2020年工作表 (填表用) (2)'!$D$9:$J$1631,7,0)</f>
        <v>0</v>
      </c>
      <c r="F1157" s="409"/>
      <c r="G1157" s="409"/>
      <c r="H1157" s="409">
        <f>VLOOKUP(A1157,'[1]2020年工作表 (填表用) (2)'!$D$7:$L$1683,9,0)</f>
        <v>0</v>
      </c>
      <c r="I1157" s="417" t="str">
        <f t="shared" si="22"/>
        <v/>
      </c>
      <c r="J1157" t="s">
        <v>138</v>
      </c>
    </row>
    <row r="1158" ht="15" spans="1:10">
      <c r="A1158" s="401">
        <v>21904</v>
      </c>
      <c r="B1158" s="402" t="s">
        <v>1014</v>
      </c>
      <c r="C1158" s="409">
        <f>VLOOKUP(A1158,'[1]2020年工作表 (填表用) (2)'!$D$7:$F$1731,3,0)</f>
        <v>0</v>
      </c>
      <c r="D1158" s="409">
        <f>VLOOKUP(A1158,'[1]2020年工作表 (填表用) (2)'!$D$7:$H$1732,5,0)</f>
        <v>0</v>
      </c>
      <c r="E1158" s="409">
        <f>VLOOKUP(A1158,'[1]2020年工作表 (填表用) (2)'!$D$9:$J$1631,7,0)</f>
        <v>0</v>
      </c>
      <c r="F1158" s="409"/>
      <c r="G1158" s="409"/>
      <c r="H1158" s="409">
        <f>VLOOKUP(A1158,'[1]2020年工作表 (填表用) (2)'!$D$7:$L$1683,9,0)</f>
        <v>0</v>
      </c>
      <c r="I1158" s="417" t="str">
        <f t="shared" si="22"/>
        <v/>
      </c>
      <c r="J1158" t="s">
        <v>138</v>
      </c>
    </row>
    <row r="1159" ht="15" spans="1:10">
      <c r="A1159" s="401">
        <v>21905</v>
      </c>
      <c r="B1159" s="402" t="s">
        <v>1015</v>
      </c>
      <c r="C1159" s="409">
        <f>VLOOKUP(A1159,'[1]2020年工作表 (填表用) (2)'!$D$7:$F$1731,3,0)</f>
        <v>0</v>
      </c>
      <c r="D1159" s="409">
        <f>VLOOKUP(A1159,'[1]2020年工作表 (填表用) (2)'!$D$7:$H$1732,5,0)</f>
        <v>0</v>
      </c>
      <c r="E1159" s="409">
        <f>VLOOKUP(A1159,'[1]2020年工作表 (填表用) (2)'!$D$9:$J$1631,7,0)</f>
        <v>0</v>
      </c>
      <c r="F1159" s="409"/>
      <c r="G1159" s="409"/>
      <c r="H1159" s="409">
        <f>VLOOKUP(A1159,'[1]2020年工作表 (填表用) (2)'!$D$7:$L$1683,9,0)</f>
        <v>0</v>
      </c>
      <c r="I1159" s="417" t="str">
        <f t="shared" si="22"/>
        <v/>
      </c>
      <c r="J1159" t="s">
        <v>138</v>
      </c>
    </row>
    <row r="1160" ht="15" spans="1:9">
      <c r="A1160" s="401">
        <v>21906</v>
      </c>
      <c r="B1160" s="402" t="s">
        <v>1016</v>
      </c>
      <c r="C1160" s="409">
        <f>VLOOKUP(A1160,'[1]2020年工作表 (填表用) (2)'!$D$7:$F$1731,3,0)</f>
        <v>101</v>
      </c>
      <c r="D1160" s="409">
        <f>VLOOKUP(A1160,'[1]2020年工作表 (填表用) (2)'!$D$7:$H$1732,5,0)</f>
        <v>101</v>
      </c>
      <c r="E1160" s="409">
        <f>VLOOKUP(A1160,'[1]2020年工作表 (填表用) (2)'!$D$9:$J$1631,7,0)</f>
        <v>0</v>
      </c>
      <c r="F1160" s="409"/>
      <c r="G1160" s="409"/>
      <c r="H1160" s="409">
        <f>VLOOKUP(A1160,'[1]2020年工作表 (填表用) (2)'!$D$7:$L$1683,9,0)</f>
        <v>0</v>
      </c>
      <c r="I1160" s="417" t="str">
        <f t="shared" si="22"/>
        <v/>
      </c>
    </row>
    <row r="1161" ht="15" spans="1:10">
      <c r="A1161" s="401">
        <v>21907</v>
      </c>
      <c r="B1161" s="402" t="s">
        <v>1017</v>
      </c>
      <c r="C1161" s="409">
        <f>VLOOKUP(A1161,'[1]2020年工作表 (填表用) (2)'!$D$7:$F$1731,3,0)</f>
        <v>0</v>
      </c>
      <c r="D1161" s="409">
        <f>VLOOKUP(A1161,'[1]2020年工作表 (填表用) (2)'!$D$7:$H$1732,5,0)</f>
        <v>0</v>
      </c>
      <c r="E1161" s="409">
        <f>VLOOKUP(A1161,'[1]2020年工作表 (填表用) (2)'!$D$9:$J$1631,7,0)</f>
        <v>0</v>
      </c>
      <c r="F1161" s="409"/>
      <c r="G1161" s="409"/>
      <c r="H1161" s="409">
        <f>VLOOKUP(A1161,'[1]2020年工作表 (填表用) (2)'!$D$7:$L$1683,9,0)</f>
        <v>0</v>
      </c>
      <c r="I1161" s="417" t="str">
        <f t="shared" si="22"/>
        <v/>
      </c>
      <c r="J1161" t="s">
        <v>138</v>
      </c>
    </row>
    <row r="1162" ht="15" spans="1:10">
      <c r="A1162" s="401">
        <v>21908</v>
      </c>
      <c r="B1162" s="402" t="s">
        <v>1018</v>
      </c>
      <c r="C1162" s="409">
        <f>VLOOKUP(A1162,'[1]2020年工作表 (填表用) (2)'!$D$7:$F$1731,3,0)</f>
        <v>0</v>
      </c>
      <c r="D1162" s="409">
        <f>VLOOKUP(A1162,'[1]2020年工作表 (填表用) (2)'!$D$7:$H$1732,5,0)</f>
        <v>0</v>
      </c>
      <c r="E1162" s="409">
        <f>VLOOKUP(A1162,'[1]2020年工作表 (填表用) (2)'!$D$9:$J$1631,7,0)</f>
        <v>0</v>
      </c>
      <c r="F1162" s="409"/>
      <c r="G1162" s="409"/>
      <c r="H1162" s="409">
        <f>VLOOKUP(A1162,'[1]2020年工作表 (填表用) (2)'!$D$7:$L$1683,9,0)</f>
        <v>0</v>
      </c>
      <c r="I1162" s="417" t="str">
        <f t="shared" si="22"/>
        <v/>
      </c>
      <c r="J1162" t="s">
        <v>138</v>
      </c>
    </row>
    <row r="1163" ht="15" spans="1:10">
      <c r="A1163" s="401">
        <v>21999</v>
      </c>
      <c r="B1163" s="402" t="s">
        <v>1019</v>
      </c>
      <c r="C1163" s="409">
        <f>VLOOKUP(A1163,'[1]2020年工作表 (填表用) (2)'!$D$7:$F$1731,3,0)</f>
        <v>0</v>
      </c>
      <c r="D1163" s="409">
        <f>VLOOKUP(A1163,'[1]2020年工作表 (填表用) (2)'!$D$7:$H$1732,5,0)</f>
        <v>0</v>
      </c>
      <c r="E1163" s="409">
        <f>VLOOKUP(A1163,'[1]2020年工作表 (填表用) (2)'!$D$9:$J$1631,7,0)</f>
        <v>0</v>
      </c>
      <c r="F1163" s="409"/>
      <c r="G1163" s="409"/>
      <c r="H1163" s="409">
        <f>VLOOKUP(A1163,'[1]2020年工作表 (填表用) (2)'!$D$7:$L$1683,9,0)</f>
        <v>0</v>
      </c>
      <c r="I1163" s="417" t="str">
        <f t="shared" si="22"/>
        <v/>
      </c>
      <c r="J1163" t="s">
        <v>138</v>
      </c>
    </row>
    <row r="1164" ht="15" spans="1:14">
      <c r="A1164" s="401">
        <v>220</v>
      </c>
      <c r="B1164" s="402" t="s">
        <v>1020</v>
      </c>
      <c r="C1164" s="409">
        <f>VLOOKUP(A1164,'[1]2020年工作表 (填表用) (2)'!$D$7:$F$1731,3,0)</f>
        <v>2044</v>
      </c>
      <c r="D1164" s="409">
        <f>VLOOKUP(A1164,'[1]2020年工作表 (填表用) (2)'!$D$7:$H$1732,5,0)</f>
        <v>4950</v>
      </c>
      <c r="E1164" s="409">
        <f>VLOOKUP(A1164,'[1]2020年工作表 (填表用) (2)'!$D$9:$J$1631,7,0)</f>
        <v>3753</v>
      </c>
      <c r="F1164" s="409"/>
      <c r="G1164" s="409"/>
      <c r="H1164" s="409">
        <f>VLOOKUP(A1164,'[1]2020年工作表 (填表用) (2)'!$D$7:$L$1683,9,0)</f>
        <v>1870</v>
      </c>
      <c r="I1164" s="417" t="str">
        <f t="shared" si="22"/>
        <v/>
      </c>
      <c r="L1164">
        <v>340</v>
      </c>
      <c r="N1164" s="418">
        <f>H1164+L1164</f>
        <v>2210</v>
      </c>
    </row>
    <row r="1165" ht="15" spans="1:12">
      <c r="A1165" s="401">
        <v>22001</v>
      </c>
      <c r="B1165" s="402" t="s">
        <v>1021</v>
      </c>
      <c r="C1165" s="409">
        <f>VLOOKUP(A1165,'[1]2020年工作表 (填表用) (2)'!$D$7:$F$1731,3,0)</f>
        <v>1685</v>
      </c>
      <c r="D1165" s="409">
        <f>VLOOKUP(A1165,'[1]2020年工作表 (填表用) (2)'!$D$7:$H$1732,5,0)</f>
        <v>4591</v>
      </c>
      <c r="E1165" s="409">
        <f>VLOOKUP(A1165,'[1]2020年工作表 (填表用) (2)'!$D$9:$J$1631,7,0)</f>
        <v>3312</v>
      </c>
      <c r="F1165" s="409"/>
      <c r="G1165" s="409"/>
      <c r="H1165" s="409">
        <f>VLOOKUP(A1165,'[1]2020年工作表 (填表用) (2)'!$D$7:$L$1683,9,0)</f>
        <v>1279</v>
      </c>
      <c r="I1165" s="417" t="str">
        <f t="shared" si="22"/>
        <v/>
      </c>
      <c r="L1165">
        <v>340</v>
      </c>
    </row>
    <row r="1166" ht="15" spans="1:9">
      <c r="A1166" s="401">
        <v>2200101</v>
      </c>
      <c r="B1166" s="408" t="s">
        <v>135</v>
      </c>
      <c r="C1166" s="409">
        <f>VLOOKUP(A1166,'[1]2020年工作表 (填表用) (2)'!$D$7:$F$1731,3,0)</f>
        <v>0</v>
      </c>
      <c r="D1166" s="409">
        <f>VLOOKUP(A1166,'[1]2020年工作表 (填表用) (2)'!$D$7:$H$1732,5,0)</f>
        <v>0</v>
      </c>
      <c r="E1166" s="409">
        <f>VLOOKUP(A1166,'[1]2020年工作表 (填表用) (2)'!$D$9:$J$1631,7,0)</f>
        <v>320</v>
      </c>
      <c r="F1166" s="409"/>
      <c r="G1166" s="409"/>
      <c r="H1166" s="409">
        <f>VLOOKUP(A1166,'[1]2020年工作表 (填表用) (2)'!$D$7:$L$1683,9,0)</f>
        <v>221</v>
      </c>
      <c r="I1166" s="417" t="str">
        <f t="shared" si="22"/>
        <v/>
      </c>
    </row>
    <row r="1167" ht="15" spans="1:9">
      <c r="A1167" s="401">
        <v>2200102</v>
      </c>
      <c r="B1167" s="408" t="s">
        <v>136</v>
      </c>
      <c r="C1167" s="409">
        <f>VLOOKUP(A1167,'[1]2020年工作表 (填表用) (2)'!$D$7:$F$1731,3,0)</f>
        <v>161</v>
      </c>
      <c r="D1167" s="409">
        <f>VLOOKUP(A1167,'[1]2020年工作表 (填表用) (2)'!$D$7:$H$1732,5,0)</f>
        <v>311</v>
      </c>
      <c r="E1167" s="409">
        <f>VLOOKUP(A1167,'[1]2020年工作表 (填表用) (2)'!$D$9:$J$1631,7,0)</f>
        <v>10</v>
      </c>
      <c r="F1167" s="409"/>
      <c r="G1167" s="409"/>
      <c r="H1167" s="409">
        <f>VLOOKUP(A1167,'[1]2020年工作表 (填表用) (2)'!$D$7:$L$1683,9,0)</f>
        <v>0</v>
      </c>
      <c r="I1167" s="417" t="str">
        <f t="shared" si="22"/>
        <v/>
      </c>
    </row>
    <row r="1168" ht="15" spans="1:10">
      <c r="A1168" s="401">
        <v>2200103</v>
      </c>
      <c r="B1168" s="408" t="s">
        <v>137</v>
      </c>
      <c r="C1168" s="409">
        <f>VLOOKUP(A1168,'[1]2020年工作表 (填表用) (2)'!$D$7:$F$1731,3,0)</f>
        <v>0</v>
      </c>
      <c r="D1168" s="409">
        <f>VLOOKUP(A1168,'[1]2020年工作表 (填表用) (2)'!$D$7:$H$1732,5,0)</f>
        <v>0</v>
      </c>
      <c r="E1168" s="409">
        <f>VLOOKUP(A1168,'[1]2020年工作表 (填表用) (2)'!$D$9:$J$1631,7,0)</f>
        <v>0</v>
      </c>
      <c r="F1168" s="409"/>
      <c r="G1168" s="409"/>
      <c r="H1168" s="409">
        <f>VLOOKUP(A1168,'[1]2020年工作表 (填表用) (2)'!$D$7:$L$1683,9,0)</f>
        <v>0</v>
      </c>
      <c r="I1168" s="417" t="str">
        <f t="shared" si="22"/>
        <v/>
      </c>
      <c r="J1168" t="s">
        <v>138</v>
      </c>
    </row>
    <row r="1169" ht="15" spans="1:9">
      <c r="A1169" s="401">
        <v>2200104</v>
      </c>
      <c r="B1169" s="408" t="s">
        <v>1022</v>
      </c>
      <c r="C1169" s="409">
        <f>VLOOKUP(A1169,'[1]2020年工作表 (填表用) (2)'!$D$7:$F$1731,3,0)</f>
        <v>334</v>
      </c>
      <c r="D1169" s="409">
        <f>VLOOKUP(A1169,'[1]2020年工作表 (填表用) (2)'!$D$7:$H$1732,5,0)</f>
        <v>954</v>
      </c>
      <c r="E1169" s="409">
        <f>VLOOKUP(A1169,'[1]2020年工作表 (填表用) (2)'!$D$9:$J$1631,7,0)</f>
        <v>1321</v>
      </c>
      <c r="F1169" s="409"/>
      <c r="G1169" s="409"/>
      <c r="H1169" s="409">
        <f>VLOOKUP(A1169,'[1]2020年工作表 (填表用) (2)'!$D$7:$L$1683,9,0)</f>
        <v>93</v>
      </c>
      <c r="I1169" s="417" t="str">
        <f t="shared" si="22"/>
        <v/>
      </c>
    </row>
    <row r="1170" ht="15" spans="1:12">
      <c r="A1170" s="401">
        <v>2200106</v>
      </c>
      <c r="B1170" s="408" t="s">
        <v>1023</v>
      </c>
      <c r="C1170" s="409">
        <f>VLOOKUP(A1170,'[1]2020年工作表 (填表用) (2)'!$D$7:$F$1731,3,0)</f>
        <v>214</v>
      </c>
      <c r="D1170" s="409">
        <f>VLOOKUP(A1170,'[1]2020年工作表 (填表用) (2)'!$D$7:$H$1732,5,0)</f>
        <v>446</v>
      </c>
      <c r="E1170" s="409">
        <f>VLOOKUP(A1170,'[1]2020年工作表 (填表用) (2)'!$D$9:$J$1631,7,0)</f>
        <v>984</v>
      </c>
      <c r="F1170" s="409"/>
      <c r="G1170" s="409"/>
      <c r="H1170" s="409">
        <f>VLOOKUP(A1170,'[1]2020年工作表 (填表用) (2)'!$D$7:$L$1683,9,0)</f>
        <v>330</v>
      </c>
      <c r="I1170" s="417" t="str">
        <f t="shared" si="22"/>
        <v/>
      </c>
      <c r="K1170">
        <v>2701</v>
      </c>
      <c r="L1170">
        <v>340</v>
      </c>
    </row>
    <row r="1171" ht="15" spans="1:10">
      <c r="A1171" s="401">
        <v>2200107</v>
      </c>
      <c r="B1171" s="408" t="s">
        <v>1024</v>
      </c>
      <c r="C1171" s="409">
        <f>VLOOKUP(A1171,'[1]2020年工作表 (填表用) (2)'!$D$7:$F$1731,3,0)</f>
        <v>0</v>
      </c>
      <c r="D1171" s="409">
        <f>VLOOKUP(A1171,'[1]2020年工作表 (填表用) (2)'!$D$7:$H$1732,5,0)</f>
        <v>0</v>
      </c>
      <c r="E1171" s="409">
        <f>VLOOKUP(A1171,'[1]2020年工作表 (填表用) (2)'!$D$9:$J$1631,7,0)</f>
        <v>0</v>
      </c>
      <c r="F1171" s="409"/>
      <c r="G1171" s="409"/>
      <c r="H1171" s="409">
        <f>VLOOKUP(A1171,'[1]2020年工作表 (填表用) (2)'!$D$7:$L$1683,9,0)</f>
        <v>0</v>
      </c>
      <c r="I1171" s="417" t="str">
        <f t="shared" si="22"/>
        <v/>
      </c>
      <c r="J1171" t="s">
        <v>138</v>
      </c>
    </row>
    <row r="1172" ht="15" spans="1:10">
      <c r="A1172" s="401">
        <v>2200108</v>
      </c>
      <c r="B1172" s="408" t="s">
        <v>1025</v>
      </c>
      <c r="C1172" s="409">
        <f>VLOOKUP(A1172,'[1]2020年工作表 (填表用) (2)'!$D$7:$F$1731,3,0)</f>
        <v>0</v>
      </c>
      <c r="D1172" s="409">
        <f>VLOOKUP(A1172,'[1]2020年工作表 (填表用) (2)'!$D$7:$H$1732,5,0)</f>
        <v>0</v>
      </c>
      <c r="E1172" s="409">
        <f>VLOOKUP(A1172,'[1]2020年工作表 (填表用) (2)'!$D$9:$J$1631,7,0)</f>
        <v>0</v>
      </c>
      <c r="F1172" s="409"/>
      <c r="G1172" s="409"/>
      <c r="H1172" s="409">
        <f>VLOOKUP(A1172,'[1]2020年工作表 (填表用) (2)'!$D$7:$L$1683,9,0)</f>
        <v>0</v>
      </c>
      <c r="I1172" s="417" t="str">
        <f t="shared" si="22"/>
        <v/>
      </c>
      <c r="J1172" t="s">
        <v>138</v>
      </c>
    </row>
    <row r="1173" ht="15" spans="1:9">
      <c r="A1173" s="401">
        <v>2200109</v>
      </c>
      <c r="B1173" s="408" t="s">
        <v>1026</v>
      </c>
      <c r="C1173" s="409">
        <f>VLOOKUP(A1173,'[1]2020年工作表 (填表用) (2)'!$D$7:$F$1731,3,0)</f>
        <v>0</v>
      </c>
      <c r="D1173" s="409">
        <f>VLOOKUP(A1173,'[1]2020年工作表 (填表用) (2)'!$D$7:$H$1732,5,0)</f>
        <v>690</v>
      </c>
      <c r="E1173" s="409">
        <f>VLOOKUP(A1173,'[1]2020年工作表 (填表用) (2)'!$D$9:$J$1631,7,0)</f>
        <v>0</v>
      </c>
      <c r="F1173" s="409"/>
      <c r="G1173" s="409"/>
      <c r="H1173" s="409">
        <f>VLOOKUP(A1173,'[1]2020年工作表 (填表用) (2)'!$D$7:$L$1683,9,0)</f>
        <v>0</v>
      </c>
      <c r="I1173" s="417" t="str">
        <f t="shared" si="22"/>
        <v/>
      </c>
    </row>
    <row r="1174" ht="15" spans="1:9">
      <c r="A1174" s="401">
        <v>2200112</v>
      </c>
      <c r="B1174" s="408" t="s">
        <v>1027</v>
      </c>
      <c r="C1174" s="409">
        <f>VLOOKUP(A1174,'[1]2020年工作表 (填表用) (2)'!$D$7:$F$1731,3,0)</f>
        <v>242</v>
      </c>
      <c r="D1174" s="409">
        <f>VLOOKUP(A1174,'[1]2020年工作表 (填表用) (2)'!$D$7:$H$1732,5,0)</f>
        <v>765</v>
      </c>
      <c r="E1174" s="409">
        <f>VLOOKUP(A1174,'[1]2020年工作表 (填表用) (2)'!$D$9:$J$1631,7,0)</f>
        <v>190</v>
      </c>
      <c r="F1174" s="409"/>
      <c r="G1174" s="409"/>
      <c r="H1174" s="409">
        <f>VLOOKUP(A1174,'[1]2020年工作表 (填表用) (2)'!$D$7:$L$1683,9,0)</f>
        <v>156</v>
      </c>
      <c r="I1174" s="417" t="str">
        <f t="shared" si="22"/>
        <v/>
      </c>
    </row>
    <row r="1175" ht="15" spans="1:10">
      <c r="A1175" s="401">
        <v>2200113</v>
      </c>
      <c r="B1175" s="408" t="s">
        <v>1028</v>
      </c>
      <c r="C1175" s="409">
        <f>VLOOKUP(A1175,'[1]2020年工作表 (填表用) (2)'!$D$7:$F$1731,3,0)</f>
        <v>0</v>
      </c>
      <c r="D1175" s="409">
        <f>VLOOKUP(A1175,'[1]2020年工作表 (填表用) (2)'!$D$7:$H$1732,5,0)</f>
        <v>0</v>
      </c>
      <c r="E1175" s="409">
        <f>VLOOKUP(A1175,'[1]2020年工作表 (填表用) (2)'!$D$9:$J$1631,7,0)</f>
        <v>0</v>
      </c>
      <c r="F1175" s="409"/>
      <c r="G1175" s="409"/>
      <c r="H1175" s="409">
        <f>VLOOKUP(A1175,'[1]2020年工作表 (填表用) (2)'!$D$7:$L$1683,9,0)</f>
        <v>0</v>
      </c>
      <c r="I1175" s="417" t="str">
        <f t="shared" si="22"/>
        <v/>
      </c>
      <c r="J1175" t="s">
        <v>138</v>
      </c>
    </row>
    <row r="1176" ht="15" spans="1:9">
      <c r="A1176" s="401">
        <v>2200114</v>
      </c>
      <c r="B1176" s="408" t="s">
        <v>1029</v>
      </c>
      <c r="C1176" s="409">
        <f>VLOOKUP(A1176,'[1]2020年工作表 (填表用) (2)'!$D$7:$F$1731,3,0)</f>
        <v>1</v>
      </c>
      <c r="D1176" s="409">
        <f>VLOOKUP(A1176,'[1]2020年工作表 (填表用) (2)'!$D$7:$H$1732,5,0)</f>
        <v>43</v>
      </c>
      <c r="E1176" s="409">
        <f>VLOOKUP(A1176,'[1]2020年工作表 (填表用) (2)'!$D$9:$J$1631,7,0)</f>
        <v>0</v>
      </c>
      <c r="F1176" s="409"/>
      <c r="G1176" s="409"/>
      <c r="H1176" s="409">
        <f>VLOOKUP(A1176,'[1]2020年工作表 (填表用) (2)'!$D$7:$L$1683,9,0)</f>
        <v>0</v>
      </c>
      <c r="I1176" s="417" t="str">
        <f t="shared" si="22"/>
        <v/>
      </c>
    </row>
    <row r="1177" ht="15" spans="1:10">
      <c r="A1177" s="401">
        <v>2200115</v>
      </c>
      <c r="B1177" s="408" t="s">
        <v>1030</v>
      </c>
      <c r="C1177" s="409">
        <f>VLOOKUP(A1177,'[1]2020年工作表 (填表用) (2)'!$D$7:$F$1731,3,0)</f>
        <v>0</v>
      </c>
      <c r="D1177" s="409">
        <f>VLOOKUP(A1177,'[1]2020年工作表 (填表用) (2)'!$D$7:$H$1732,5,0)</f>
        <v>0</v>
      </c>
      <c r="E1177" s="409">
        <f>VLOOKUP(A1177,'[1]2020年工作表 (填表用) (2)'!$D$9:$J$1631,7,0)</f>
        <v>0</v>
      </c>
      <c r="F1177" s="409"/>
      <c r="G1177" s="409"/>
      <c r="H1177" s="409">
        <f>VLOOKUP(A1177,'[1]2020年工作表 (填表用) (2)'!$D$7:$L$1683,9,0)</f>
        <v>0</v>
      </c>
      <c r="I1177" s="417" t="str">
        <f t="shared" si="22"/>
        <v/>
      </c>
      <c r="J1177" t="s">
        <v>138</v>
      </c>
    </row>
    <row r="1178" ht="15" spans="1:10">
      <c r="A1178" s="401">
        <v>2200116</v>
      </c>
      <c r="B1178" s="408" t="s">
        <v>1031</v>
      </c>
      <c r="C1178" s="409">
        <f>VLOOKUP(A1178,'[1]2020年工作表 (填表用) (2)'!$D$7:$F$1731,3,0)</f>
        <v>0</v>
      </c>
      <c r="D1178" s="409">
        <f>VLOOKUP(A1178,'[1]2020年工作表 (填表用) (2)'!$D$7:$H$1732,5,0)</f>
        <v>0</v>
      </c>
      <c r="E1178" s="409">
        <f>VLOOKUP(A1178,'[1]2020年工作表 (填表用) (2)'!$D$9:$J$1631,7,0)</f>
        <v>0</v>
      </c>
      <c r="F1178" s="409"/>
      <c r="G1178" s="409"/>
      <c r="H1178" s="409">
        <f>VLOOKUP(A1178,'[1]2020年工作表 (填表用) (2)'!$D$7:$L$1683,9,0)</f>
        <v>0</v>
      </c>
      <c r="I1178" s="417" t="str">
        <f t="shared" si="22"/>
        <v/>
      </c>
      <c r="J1178" t="s">
        <v>138</v>
      </c>
    </row>
    <row r="1179" ht="15" spans="1:10">
      <c r="A1179" s="401">
        <v>2200119</v>
      </c>
      <c r="B1179" s="408" t="s">
        <v>1032</v>
      </c>
      <c r="C1179" s="409">
        <f>VLOOKUP(A1179,'[1]2020年工作表 (填表用) (2)'!$D$7:$F$1731,3,0)</f>
        <v>0</v>
      </c>
      <c r="D1179" s="409">
        <f>VLOOKUP(A1179,'[1]2020年工作表 (填表用) (2)'!$D$7:$H$1732,5,0)</f>
        <v>0</v>
      </c>
      <c r="E1179" s="409">
        <f>VLOOKUP(A1179,'[1]2020年工作表 (填表用) (2)'!$D$9:$J$1631,7,0)</f>
        <v>0</v>
      </c>
      <c r="F1179" s="409"/>
      <c r="G1179" s="409"/>
      <c r="H1179" s="409">
        <f>VLOOKUP(A1179,'[1]2020年工作表 (填表用) (2)'!$D$7:$L$1683,9,0)</f>
        <v>0</v>
      </c>
      <c r="I1179" s="417" t="str">
        <f t="shared" si="22"/>
        <v/>
      </c>
      <c r="J1179" t="s">
        <v>138</v>
      </c>
    </row>
    <row r="1180" ht="15" spans="1:10">
      <c r="A1180" s="401">
        <v>2200120</v>
      </c>
      <c r="B1180" s="408" t="s">
        <v>1033</v>
      </c>
      <c r="C1180" s="409">
        <f>VLOOKUP(A1180,'[1]2020年工作表 (填表用) (2)'!$D$7:$F$1731,3,0)</f>
        <v>0</v>
      </c>
      <c r="D1180" s="409">
        <f>VLOOKUP(A1180,'[1]2020年工作表 (填表用) (2)'!$D$7:$H$1732,5,0)</f>
        <v>0</v>
      </c>
      <c r="E1180" s="409">
        <f>VLOOKUP(A1180,'[1]2020年工作表 (填表用) (2)'!$D$9:$J$1631,7,0)</f>
        <v>0</v>
      </c>
      <c r="F1180" s="409"/>
      <c r="G1180" s="409"/>
      <c r="H1180" s="409">
        <f>VLOOKUP(A1180,'[1]2020年工作表 (填表用) (2)'!$D$7:$L$1683,9,0)</f>
        <v>0</v>
      </c>
      <c r="I1180" s="417" t="str">
        <f t="shared" si="22"/>
        <v/>
      </c>
      <c r="J1180" t="s">
        <v>138</v>
      </c>
    </row>
    <row r="1181" ht="15" spans="1:10">
      <c r="A1181" s="401">
        <v>2200121</v>
      </c>
      <c r="B1181" s="408" t="s">
        <v>1034</v>
      </c>
      <c r="C1181" s="409">
        <f>VLOOKUP(A1181,'[1]2020年工作表 (填表用) (2)'!$D$7:$F$1731,3,0)</f>
        <v>0</v>
      </c>
      <c r="D1181" s="409">
        <f>VLOOKUP(A1181,'[1]2020年工作表 (填表用) (2)'!$D$7:$H$1732,5,0)</f>
        <v>0</v>
      </c>
      <c r="E1181" s="409">
        <f>VLOOKUP(A1181,'[1]2020年工作表 (填表用) (2)'!$D$9:$J$1631,7,0)</f>
        <v>0</v>
      </c>
      <c r="F1181" s="409"/>
      <c r="G1181" s="409"/>
      <c r="H1181" s="409">
        <f>VLOOKUP(A1181,'[1]2020年工作表 (填表用) (2)'!$D$7:$L$1683,9,0)</f>
        <v>0</v>
      </c>
      <c r="I1181" s="417" t="str">
        <f t="shared" si="22"/>
        <v/>
      </c>
      <c r="J1181" t="s">
        <v>138</v>
      </c>
    </row>
    <row r="1182" ht="15" spans="1:10">
      <c r="A1182" s="401">
        <v>2200122</v>
      </c>
      <c r="B1182" s="408" t="s">
        <v>1035</v>
      </c>
      <c r="C1182" s="409">
        <f>VLOOKUP(A1182,'[1]2020年工作表 (填表用) (2)'!$D$7:$F$1731,3,0)</f>
        <v>0</v>
      </c>
      <c r="D1182" s="409">
        <f>VLOOKUP(A1182,'[1]2020年工作表 (填表用) (2)'!$D$7:$H$1732,5,0)</f>
        <v>0</v>
      </c>
      <c r="E1182" s="409">
        <f>VLOOKUP(A1182,'[1]2020年工作表 (填表用) (2)'!$D$9:$J$1631,7,0)</f>
        <v>0</v>
      </c>
      <c r="F1182" s="409"/>
      <c r="G1182" s="409"/>
      <c r="H1182" s="409">
        <f>VLOOKUP(A1182,'[1]2020年工作表 (填表用) (2)'!$D$7:$L$1683,9,0)</f>
        <v>0</v>
      </c>
      <c r="I1182" s="417" t="str">
        <f t="shared" si="22"/>
        <v/>
      </c>
      <c r="J1182" t="s">
        <v>138</v>
      </c>
    </row>
    <row r="1183" ht="15" spans="1:10">
      <c r="A1183" s="401">
        <v>2200123</v>
      </c>
      <c r="B1183" s="408" t="s">
        <v>1036</v>
      </c>
      <c r="C1183" s="409">
        <f>VLOOKUP(A1183,'[1]2020年工作表 (填表用) (2)'!$D$7:$F$1731,3,0)</f>
        <v>0</v>
      </c>
      <c r="D1183" s="409">
        <f>VLOOKUP(A1183,'[1]2020年工作表 (填表用) (2)'!$D$7:$H$1732,5,0)</f>
        <v>0</v>
      </c>
      <c r="E1183" s="409">
        <f>VLOOKUP(A1183,'[1]2020年工作表 (填表用) (2)'!$D$9:$J$1631,7,0)</f>
        <v>0</v>
      </c>
      <c r="F1183" s="409"/>
      <c r="G1183" s="409"/>
      <c r="H1183" s="409">
        <f>VLOOKUP(A1183,'[1]2020年工作表 (填表用) (2)'!$D$7:$L$1683,9,0)</f>
        <v>0</v>
      </c>
      <c r="I1183" s="417" t="str">
        <f t="shared" si="22"/>
        <v/>
      </c>
      <c r="J1183" t="s">
        <v>138</v>
      </c>
    </row>
    <row r="1184" ht="15" spans="1:10">
      <c r="A1184" s="401">
        <v>2200124</v>
      </c>
      <c r="B1184" s="408" t="s">
        <v>1037</v>
      </c>
      <c r="C1184" s="409">
        <f>VLOOKUP(A1184,'[1]2020年工作表 (填表用) (2)'!$D$7:$F$1731,3,0)</f>
        <v>0</v>
      </c>
      <c r="D1184" s="409">
        <f>VLOOKUP(A1184,'[1]2020年工作表 (填表用) (2)'!$D$7:$H$1732,5,0)</f>
        <v>0</v>
      </c>
      <c r="E1184" s="409">
        <f>VLOOKUP(A1184,'[1]2020年工作表 (填表用) (2)'!$D$9:$J$1631,7,0)</f>
        <v>0</v>
      </c>
      <c r="F1184" s="409"/>
      <c r="G1184" s="409"/>
      <c r="H1184" s="409">
        <f>VLOOKUP(A1184,'[1]2020年工作表 (填表用) (2)'!$D$7:$L$1683,9,0)</f>
        <v>0</v>
      </c>
      <c r="I1184" s="417" t="str">
        <f t="shared" si="22"/>
        <v/>
      </c>
      <c r="J1184" t="s">
        <v>138</v>
      </c>
    </row>
    <row r="1185" ht="15" spans="1:10">
      <c r="A1185" s="401">
        <v>2200125</v>
      </c>
      <c r="B1185" s="408" t="s">
        <v>1038</v>
      </c>
      <c r="C1185" s="409">
        <f>VLOOKUP(A1185,'[1]2020年工作表 (填表用) (2)'!$D$7:$F$1731,3,0)</f>
        <v>0</v>
      </c>
      <c r="D1185" s="409">
        <f>VLOOKUP(A1185,'[1]2020年工作表 (填表用) (2)'!$D$7:$H$1732,5,0)</f>
        <v>0</v>
      </c>
      <c r="E1185" s="409">
        <f>VLOOKUP(A1185,'[1]2020年工作表 (填表用) (2)'!$D$9:$J$1631,7,0)</f>
        <v>0</v>
      </c>
      <c r="F1185" s="409"/>
      <c r="G1185" s="409"/>
      <c r="H1185" s="409">
        <f>VLOOKUP(A1185,'[1]2020年工作表 (填表用) (2)'!$D$7:$L$1683,9,0)</f>
        <v>0</v>
      </c>
      <c r="I1185" s="417" t="str">
        <f t="shared" si="22"/>
        <v/>
      </c>
      <c r="J1185" t="s">
        <v>138</v>
      </c>
    </row>
    <row r="1186" ht="15" spans="1:10">
      <c r="A1186" s="401">
        <v>2200126</v>
      </c>
      <c r="B1186" s="408" t="s">
        <v>1039</v>
      </c>
      <c r="C1186" s="409">
        <f>VLOOKUP(A1186,'[1]2020年工作表 (填表用) (2)'!$D$7:$F$1731,3,0)</f>
        <v>0</v>
      </c>
      <c r="D1186" s="409">
        <f>VLOOKUP(A1186,'[1]2020年工作表 (填表用) (2)'!$D$7:$H$1732,5,0)</f>
        <v>0</v>
      </c>
      <c r="E1186" s="409">
        <f>VLOOKUP(A1186,'[1]2020年工作表 (填表用) (2)'!$D$9:$J$1631,7,0)</f>
        <v>0</v>
      </c>
      <c r="F1186" s="409"/>
      <c r="G1186" s="409"/>
      <c r="H1186" s="409">
        <f>VLOOKUP(A1186,'[1]2020年工作表 (填表用) (2)'!$D$7:$L$1683,9,0)</f>
        <v>0</v>
      </c>
      <c r="I1186" s="417" t="str">
        <f t="shared" si="22"/>
        <v/>
      </c>
      <c r="J1186" t="s">
        <v>138</v>
      </c>
    </row>
    <row r="1187" ht="15" spans="1:10">
      <c r="A1187" s="401">
        <v>2200127</v>
      </c>
      <c r="B1187" s="408" t="s">
        <v>1040</v>
      </c>
      <c r="C1187" s="409">
        <f>VLOOKUP(A1187,'[1]2020年工作表 (填表用) (2)'!$D$7:$F$1731,3,0)</f>
        <v>0</v>
      </c>
      <c r="D1187" s="409">
        <f>VLOOKUP(A1187,'[1]2020年工作表 (填表用) (2)'!$D$7:$H$1732,5,0)</f>
        <v>0</v>
      </c>
      <c r="E1187" s="409">
        <f>VLOOKUP(A1187,'[1]2020年工作表 (填表用) (2)'!$D$9:$J$1631,7,0)</f>
        <v>0</v>
      </c>
      <c r="F1187" s="409"/>
      <c r="G1187" s="409"/>
      <c r="H1187" s="409">
        <f>VLOOKUP(A1187,'[1]2020年工作表 (填表用) (2)'!$D$7:$L$1683,9,0)</f>
        <v>0</v>
      </c>
      <c r="I1187" s="417" t="str">
        <f t="shared" si="22"/>
        <v/>
      </c>
      <c r="J1187" t="s">
        <v>138</v>
      </c>
    </row>
    <row r="1188" ht="15" spans="1:10">
      <c r="A1188" s="401">
        <v>2200128</v>
      </c>
      <c r="B1188" s="408" t="s">
        <v>1041</v>
      </c>
      <c r="C1188" s="409">
        <f>VLOOKUP(A1188,'[1]2020年工作表 (填表用) (2)'!$D$7:$F$1731,3,0)</f>
        <v>0</v>
      </c>
      <c r="D1188" s="409">
        <f>VLOOKUP(A1188,'[1]2020年工作表 (填表用) (2)'!$D$7:$H$1732,5,0)</f>
        <v>0</v>
      </c>
      <c r="E1188" s="409">
        <f>VLOOKUP(A1188,'[1]2020年工作表 (填表用) (2)'!$D$9:$J$1631,7,0)</f>
        <v>0</v>
      </c>
      <c r="F1188" s="409"/>
      <c r="G1188" s="409"/>
      <c r="H1188" s="409">
        <f>VLOOKUP(A1188,'[1]2020年工作表 (填表用) (2)'!$D$7:$L$1683,9,0)</f>
        <v>0</v>
      </c>
      <c r="I1188" s="417" t="str">
        <f t="shared" si="22"/>
        <v/>
      </c>
      <c r="J1188" t="s">
        <v>138</v>
      </c>
    </row>
    <row r="1189" ht="15" spans="1:9">
      <c r="A1189" s="401">
        <v>2200129</v>
      </c>
      <c r="B1189" s="408" t="s">
        <v>1042</v>
      </c>
      <c r="C1189" s="409">
        <f>VLOOKUP(A1189,'[1]2020年工作表 (填表用) (2)'!$D$7:$F$1731,3,0)</f>
        <v>0</v>
      </c>
      <c r="D1189" s="409">
        <f>VLOOKUP(A1189,'[1]2020年工作表 (填表用) (2)'!$D$7:$H$1732,5,0)</f>
        <v>0</v>
      </c>
      <c r="E1189" s="409">
        <f>VLOOKUP(A1189,'[1]2020年工作表 (填表用) (2)'!$D$9:$J$1631,7,0)</f>
        <v>0</v>
      </c>
      <c r="F1189" s="409"/>
      <c r="G1189" s="409"/>
      <c r="H1189" s="409">
        <f>VLOOKUP(A1189,'[1]2020年工作表 (填表用) (2)'!$D$7:$L$1683,9,0)</f>
        <v>0</v>
      </c>
      <c r="I1189" s="417" t="str">
        <f t="shared" si="22"/>
        <v/>
      </c>
    </row>
    <row r="1190" ht="15" spans="1:9">
      <c r="A1190" s="401">
        <v>2200150</v>
      </c>
      <c r="B1190" s="408" t="s">
        <v>145</v>
      </c>
      <c r="C1190" s="409">
        <f>VLOOKUP(A1190,'[1]2020年工作表 (填表用) (2)'!$D$7:$F$1731,3,0)</f>
        <v>600</v>
      </c>
      <c r="D1190" s="409">
        <f>VLOOKUP(A1190,'[1]2020年工作表 (填表用) (2)'!$D$7:$H$1732,5,0)</f>
        <v>762</v>
      </c>
      <c r="E1190" s="409">
        <f>VLOOKUP(A1190,'[1]2020年工作表 (填表用) (2)'!$D$9:$J$1631,7,0)</f>
        <v>310</v>
      </c>
      <c r="F1190" s="409"/>
      <c r="G1190" s="409"/>
      <c r="H1190" s="409">
        <f>VLOOKUP(A1190,'[1]2020年工作表 (填表用) (2)'!$D$7:$L$1683,9,0)</f>
        <v>310</v>
      </c>
      <c r="I1190" s="417" t="str">
        <f t="shared" si="22"/>
        <v/>
      </c>
    </row>
    <row r="1191" ht="15" spans="1:9">
      <c r="A1191" s="401">
        <v>2200199</v>
      </c>
      <c r="B1191" s="408" t="s">
        <v>1043</v>
      </c>
      <c r="C1191" s="409">
        <f>VLOOKUP(A1191,'[1]2020年工作表 (填表用) (2)'!$D$7:$F$1731,3,0)</f>
        <v>133</v>
      </c>
      <c r="D1191" s="409">
        <f>VLOOKUP(A1191,'[1]2020年工作表 (填表用) (2)'!$D$7:$H$1732,5,0)</f>
        <v>620</v>
      </c>
      <c r="E1191" s="409">
        <f>VLOOKUP(A1191,'[1]2020年工作表 (填表用) (2)'!$D$9:$J$1631,7,0)</f>
        <v>178</v>
      </c>
      <c r="F1191" s="409"/>
      <c r="G1191" s="409"/>
      <c r="H1191" s="409">
        <f>VLOOKUP(A1191,'[1]2020年工作表 (填表用) (2)'!$D$7:$L$1683,9,0)</f>
        <v>169</v>
      </c>
      <c r="I1191" s="417" t="str">
        <f t="shared" si="22"/>
        <v/>
      </c>
    </row>
    <row r="1192" ht="15" spans="1:9">
      <c r="A1192" s="401">
        <v>22005</v>
      </c>
      <c r="B1192" s="402" t="s">
        <v>1044</v>
      </c>
      <c r="C1192" s="409">
        <f>VLOOKUP(A1192,'[1]2020年工作表 (填表用) (2)'!$D$7:$F$1731,3,0)</f>
        <v>359</v>
      </c>
      <c r="D1192" s="409">
        <f>VLOOKUP(A1192,'[1]2020年工作表 (填表用) (2)'!$D$7:$H$1732,5,0)</f>
        <v>359</v>
      </c>
      <c r="E1192" s="409">
        <f>VLOOKUP(A1192,'[1]2020年工作表 (填表用) (2)'!$D$9:$J$1631,7,0)</f>
        <v>441</v>
      </c>
      <c r="F1192" s="409"/>
      <c r="G1192" s="409"/>
      <c r="H1192" s="409">
        <f>VLOOKUP(A1192,'[1]2020年工作表 (填表用) (2)'!$D$7:$L$1683,9,0)</f>
        <v>441</v>
      </c>
      <c r="I1192" s="417" t="str">
        <f t="shared" si="22"/>
        <v/>
      </c>
    </row>
    <row r="1193" ht="15" spans="1:10">
      <c r="A1193" s="401">
        <v>2200501</v>
      </c>
      <c r="B1193" s="408" t="s">
        <v>135</v>
      </c>
      <c r="C1193" s="409">
        <f>VLOOKUP(A1193,'[1]2020年工作表 (填表用) (2)'!$D$7:$F$1731,3,0)</f>
        <v>0</v>
      </c>
      <c r="D1193" s="409">
        <f>VLOOKUP(A1193,'[1]2020年工作表 (填表用) (2)'!$D$7:$H$1732,5,0)</f>
        <v>0</v>
      </c>
      <c r="E1193" s="409">
        <f>VLOOKUP(A1193,'[1]2020年工作表 (填表用) (2)'!$D$9:$J$1631,7,0)</f>
        <v>0</v>
      </c>
      <c r="F1193" s="409"/>
      <c r="G1193" s="409"/>
      <c r="H1193" s="409">
        <f>VLOOKUP(A1193,'[1]2020年工作表 (填表用) (2)'!$D$7:$L$1683,9,0)</f>
        <v>0</v>
      </c>
      <c r="I1193" s="417" t="str">
        <f t="shared" si="22"/>
        <v/>
      </c>
      <c r="J1193" t="s">
        <v>138</v>
      </c>
    </row>
    <row r="1194" ht="15" spans="1:9">
      <c r="A1194" s="401">
        <v>2200502</v>
      </c>
      <c r="B1194" s="408" t="s">
        <v>136</v>
      </c>
      <c r="C1194" s="409">
        <f>VLOOKUP(A1194,'[1]2020年工作表 (填表用) (2)'!$D$7:$F$1731,3,0)</f>
        <v>1</v>
      </c>
      <c r="D1194" s="409">
        <f>VLOOKUP(A1194,'[1]2020年工作表 (填表用) (2)'!$D$7:$H$1732,5,0)</f>
        <v>1</v>
      </c>
      <c r="E1194" s="409">
        <f>VLOOKUP(A1194,'[1]2020年工作表 (填表用) (2)'!$D$9:$J$1631,7,0)</f>
        <v>0</v>
      </c>
      <c r="F1194" s="409"/>
      <c r="G1194" s="409"/>
      <c r="H1194" s="409">
        <f>VLOOKUP(A1194,'[1]2020年工作表 (填表用) (2)'!$D$7:$L$1683,9,0)</f>
        <v>0</v>
      </c>
      <c r="I1194" s="417" t="str">
        <f t="shared" si="22"/>
        <v/>
      </c>
    </row>
    <row r="1195" ht="15" spans="1:10">
      <c r="A1195" s="401">
        <v>2200503</v>
      </c>
      <c r="B1195" s="408" t="s">
        <v>137</v>
      </c>
      <c r="C1195" s="409">
        <f>VLOOKUP(A1195,'[1]2020年工作表 (填表用) (2)'!$D$7:$F$1731,3,0)</f>
        <v>0</v>
      </c>
      <c r="D1195" s="409">
        <f>VLOOKUP(A1195,'[1]2020年工作表 (填表用) (2)'!$D$7:$H$1732,5,0)</f>
        <v>0</v>
      </c>
      <c r="E1195" s="409">
        <f>VLOOKUP(A1195,'[1]2020年工作表 (填表用) (2)'!$D$9:$J$1631,7,0)</f>
        <v>0</v>
      </c>
      <c r="F1195" s="409"/>
      <c r="G1195" s="409"/>
      <c r="H1195" s="409">
        <f>VLOOKUP(A1195,'[1]2020年工作表 (填表用) (2)'!$D$7:$L$1683,9,0)</f>
        <v>0</v>
      </c>
      <c r="I1195" s="417" t="str">
        <f t="shared" si="22"/>
        <v/>
      </c>
      <c r="J1195" t="s">
        <v>138</v>
      </c>
    </row>
    <row r="1196" ht="15" spans="1:9">
      <c r="A1196" s="401">
        <v>2200504</v>
      </c>
      <c r="B1196" s="408" t="s">
        <v>1045</v>
      </c>
      <c r="C1196" s="409">
        <f>VLOOKUP(A1196,'[1]2020年工作表 (填表用) (2)'!$D$7:$F$1731,3,0)</f>
        <v>358</v>
      </c>
      <c r="D1196" s="409">
        <f>VLOOKUP(A1196,'[1]2020年工作表 (填表用) (2)'!$D$7:$H$1732,5,0)</f>
        <v>358</v>
      </c>
      <c r="E1196" s="409">
        <f>VLOOKUP(A1196,'[1]2020年工作表 (填表用) (2)'!$D$9:$J$1631,7,0)</f>
        <v>441</v>
      </c>
      <c r="F1196" s="409"/>
      <c r="G1196" s="409"/>
      <c r="H1196" s="409">
        <f>VLOOKUP(A1196,'[1]2020年工作表 (填表用) (2)'!$D$7:$L$1683,9,0)</f>
        <v>441</v>
      </c>
      <c r="I1196" s="417" t="str">
        <f t="shared" si="22"/>
        <v/>
      </c>
    </row>
    <row r="1197" ht="15" spans="1:10">
      <c r="A1197" s="401">
        <v>2200506</v>
      </c>
      <c r="B1197" s="408" t="s">
        <v>1046</v>
      </c>
      <c r="C1197" s="409">
        <f>VLOOKUP(A1197,'[1]2020年工作表 (填表用) (2)'!$D$7:$F$1731,3,0)</f>
        <v>0</v>
      </c>
      <c r="D1197" s="409">
        <f>VLOOKUP(A1197,'[1]2020年工作表 (填表用) (2)'!$D$7:$H$1732,5,0)</f>
        <v>0</v>
      </c>
      <c r="E1197" s="409">
        <f>VLOOKUP(A1197,'[1]2020年工作表 (填表用) (2)'!$D$9:$J$1631,7,0)</f>
        <v>0</v>
      </c>
      <c r="F1197" s="409"/>
      <c r="G1197" s="409"/>
      <c r="H1197" s="409">
        <f>VLOOKUP(A1197,'[1]2020年工作表 (填表用) (2)'!$D$7:$L$1683,9,0)</f>
        <v>0</v>
      </c>
      <c r="I1197" s="417" t="str">
        <f t="shared" si="22"/>
        <v/>
      </c>
      <c r="J1197" t="s">
        <v>138</v>
      </c>
    </row>
    <row r="1198" ht="15" spans="1:10">
      <c r="A1198" s="401">
        <v>2200507</v>
      </c>
      <c r="B1198" s="408" t="s">
        <v>1047</v>
      </c>
      <c r="C1198" s="409">
        <f>VLOOKUP(A1198,'[1]2020年工作表 (填表用) (2)'!$D$7:$F$1731,3,0)</f>
        <v>0</v>
      </c>
      <c r="D1198" s="409">
        <f>VLOOKUP(A1198,'[1]2020年工作表 (填表用) (2)'!$D$7:$H$1732,5,0)</f>
        <v>0</v>
      </c>
      <c r="E1198" s="409">
        <f>VLOOKUP(A1198,'[1]2020年工作表 (填表用) (2)'!$D$9:$J$1631,7,0)</f>
        <v>0</v>
      </c>
      <c r="F1198" s="409"/>
      <c r="G1198" s="409"/>
      <c r="H1198" s="409">
        <f>VLOOKUP(A1198,'[1]2020年工作表 (填表用) (2)'!$D$7:$L$1683,9,0)</f>
        <v>0</v>
      </c>
      <c r="I1198" s="417" t="str">
        <f t="shared" si="22"/>
        <v/>
      </c>
      <c r="J1198" t="s">
        <v>138</v>
      </c>
    </row>
    <row r="1199" ht="15" spans="1:10">
      <c r="A1199" s="401">
        <v>2200508</v>
      </c>
      <c r="B1199" s="408" t="s">
        <v>1048</v>
      </c>
      <c r="C1199" s="409">
        <f>VLOOKUP(A1199,'[1]2020年工作表 (填表用) (2)'!$D$7:$F$1731,3,0)</f>
        <v>0</v>
      </c>
      <c r="D1199" s="409">
        <f>VLOOKUP(A1199,'[1]2020年工作表 (填表用) (2)'!$D$7:$H$1732,5,0)</f>
        <v>0</v>
      </c>
      <c r="E1199" s="409">
        <f>VLOOKUP(A1199,'[1]2020年工作表 (填表用) (2)'!$D$9:$J$1631,7,0)</f>
        <v>0</v>
      </c>
      <c r="F1199" s="409"/>
      <c r="G1199" s="409"/>
      <c r="H1199" s="409">
        <f>VLOOKUP(A1199,'[1]2020年工作表 (填表用) (2)'!$D$7:$L$1683,9,0)</f>
        <v>0</v>
      </c>
      <c r="I1199" s="417" t="str">
        <f t="shared" si="22"/>
        <v/>
      </c>
      <c r="J1199" t="s">
        <v>138</v>
      </c>
    </row>
    <row r="1200" ht="15" spans="1:10">
      <c r="A1200" s="401">
        <v>2200509</v>
      </c>
      <c r="B1200" s="408" t="s">
        <v>1049</v>
      </c>
      <c r="C1200" s="409">
        <f>VLOOKUP(A1200,'[1]2020年工作表 (填表用) (2)'!$D$7:$F$1731,3,0)</f>
        <v>0</v>
      </c>
      <c r="D1200" s="409">
        <f>VLOOKUP(A1200,'[1]2020年工作表 (填表用) (2)'!$D$7:$H$1732,5,0)</f>
        <v>0</v>
      </c>
      <c r="E1200" s="409">
        <f>VLOOKUP(A1200,'[1]2020年工作表 (填表用) (2)'!$D$9:$J$1631,7,0)</f>
        <v>0</v>
      </c>
      <c r="F1200" s="409"/>
      <c r="G1200" s="409"/>
      <c r="H1200" s="409">
        <f>VLOOKUP(A1200,'[1]2020年工作表 (填表用) (2)'!$D$7:$L$1683,9,0)</f>
        <v>0</v>
      </c>
      <c r="I1200" s="417" t="str">
        <f t="shared" si="22"/>
        <v/>
      </c>
      <c r="J1200" t="s">
        <v>138</v>
      </c>
    </row>
    <row r="1201" ht="15" spans="1:10">
      <c r="A1201" s="401">
        <v>2200510</v>
      </c>
      <c r="B1201" s="408" t="s">
        <v>1050</v>
      </c>
      <c r="C1201" s="409">
        <f>VLOOKUP(A1201,'[1]2020年工作表 (填表用) (2)'!$D$7:$F$1731,3,0)</f>
        <v>0</v>
      </c>
      <c r="D1201" s="409">
        <f>VLOOKUP(A1201,'[1]2020年工作表 (填表用) (2)'!$D$7:$H$1732,5,0)</f>
        <v>0</v>
      </c>
      <c r="E1201" s="409">
        <f>VLOOKUP(A1201,'[1]2020年工作表 (填表用) (2)'!$D$9:$J$1631,7,0)</f>
        <v>0</v>
      </c>
      <c r="F1201" s="409"/>
      <c r="G1201" s="409"/>
      <c r="H1201" s="409">
        <f>VLOOKUP(A1201,'[1]2020年工作表 (填表用) (2)'!$D$7:$L$1683,9,0)</f>
        <v>0</v>
      </c>
      <c r="I1201" s="417" t="str">
        <f t="shared" si="22"/>
        <v/>
      </c>
      <c r="J1201" t="s">
        <v>138</v>
      </c>
    </row>
    <row r="1202" ht="15" spans="1:10">
      <c r="A1202" s="401">
        <v>2200511</v>
      </c>
      <c r="B1202" s="408" t="s">
        <v>1051</v>
      </c>
      <c r="C1202" s="409">
        <f>VLOOKUP(A1202,'[1]2020年工作表 (填表用) (2)'!$D$7:$F$1731,3,0)</f>
        <v>0</v>
      </c>
      <c r="D1202" s="409">
        <f>VLOOKUP(A1202,'[1]2020年工作表 (填表用) (2)'!$D$7:$H$1732,5,0)</f>
        <v>0</v>
      </c>
      <c r="E1202" s="409">
        <f>VLOOKUP(A1202,'[1]2020年工作表 (填表用) (2)'!$D$9:$J$1631,7,0)</f>
        <v>0</v>
      </c>
      <c r="F1202" s="409"/>
      <c r="G1202" s="409"/>
      <c r="H1202" s="409">
        <f>VLOOKUP(A1202,'[1]2020年工作表 (填表用) (2)'!$D$7:$L$1683,9,0)</f>
        <v>0</v>
      </c>
      <c r="I1202" s="417" t="str">
        <f t="shared" si="22"/>
        <v/>
      </c>
      <c r="J1202" t="s">
        <v>138</v>
      </c>
    </row>
    <row r="1203" ht="15" spans="1:10">
      <c r="A1203" s="401">
        <v>2200512</v>
      </c>
      <c r="B1203" s="408" t="s">
        <v>1052</v>
      </c>
      <c r="C1203" s="409">
        <f>VLOOKUP(A1203,'[1]2020年工作表 (填表用) (2)'!$D$7:$F$1731,3,0)</f>
        <v>0</v>
      </c>
      <c r="D1203" s="409">
        <f>VLOOKUP(A1203,'[1]2020年工作表 (填表用) (2)'!$D$7:$H$1732,5,0)</f>
        <v>0</v>
      </c>
      <c r="E1203" s="409">
        <f>VLOOKUP(A1203,'[1]2020年工作表 (填表用) (2)'!$D$9:$J$1631,7,0)</f>
        <v>0</v>
      </c>
      <c r="F1203" s="409"/>
      <c r="G1203" s="409"/>
      <c r="H1203" s="409">
        <f>VLOOKUP(A1203,'[1]2020年工作表 (填表用) (2)'!$D$7:$L$1683,9,0)</f>
        <v>0</v>
      </c>
      <c r="I1203" s="417" t="str">
        <f t="shared" si="22"/>
        <v/>
      </c>
      <c r="J1203" t="s">
        <v>138</v>
      </c>
    </row>
    <row r="1204" ht="15" spans="1:10">
      <c r="A1204" s="401">
        <v>2200513</v>
      </c>
      <c r="B1204" s="408" t="s">
        <v>1053</v>
      </c>
      <c r="C1204" s="409">
        <f>VLOOKUP(A1204,'[1]2020年工作表 (填表用) (2)'!$D$7:$F$1731,3,0)</f>
        <v>0</v>
      </c>
      <c r="D1204" s="409">
        <f>VLOOKUP(A1204,'[1]2020年工作表 (填表用) (2)'!$D$7:$H$1732,5,0)</f>
        <v>0</v>
      </c>
      <c r="E1204" s="409">
        <f>VLOOKUP(A1204,'[1]2020年工作表 (填表用) (2)'!$D$9:$J$1631,7,0)</f>
        <v>0</v>
      </c>
      <c r="F1204" s="409"/>
      <c r="G1204" s="409"/>
      <c r="H1204" s="409">
        <f>VLOOKUP(A1204,'[1]2020年工作表 (填表用) (2)'!$D$7:$L$1683,9,0)</f>
        <v>0</v>
      </c>
      <c r="I1204" s="417" t="str">
        <f t="shared" si="22"/>
        <v/>
      </c>
      <c r="J1204" t="s">
        <v>138</v>
      </c>
    </row>
    <row r="1205" ht="15" spans="1:10">
      <c r="A1205" s="401">
        <v>2200514</v>
      </c>
      <c r="B1205" s="408" t="s">
        <v>1054</v>
      </c>
      <c r="C1205" s="409">
        <f>VLOOKUP(A1205,'[1]2020年工作表 (填表用) (2)'!$D$7:$F$1731,3,0)</f>
        <v>0</v>
      </c>
      <c r="D1205" s="409">
        <f>VLOOKUP(A1205,'[1]2020年工作表 (填表用) (2)'!$D$7:$H$1732,5,0)</f>
        <v>0</v>
      </c>
      <c r="E1205" s="409">
        <f>VLOOKUP(A1205,'[1]2020年工作表 (填表用) (2)'!$D$9:$J$1631,7,0)</f>
        <v>0</v>
      </c>
      <c r="F1205" s="409"/>
      <c r="G1205" s="409"/>
      <c r="H1205" s="409">
        <f>VLOOKUP(A1205,'[1]2020年工作表 (填表用) (2)'!$D$7:$L$1683,9,0)</f>
        <v>0</v>
      </c>
      <c r="I1205" s="417" t="str">
        <f t="shared" si="22"/>
        <v/>
      </c>
      <c r="J1205" t="s">
        <v>138</v>
      </c>
    </row>
    <row r="1206" ht="15" spans="1:10">
      <c r="A1206" s="401">
        <v>2200599</v>
      </c>
      <c r="B1206" s="408" t="s">
        <v>1055</v>
      </c>
      <c r="C1206" s="409">
        <f>VLOOKUP(A1206,'[1]2020年工作表 (填表用) (2)'!$D$7:$F$1731,3,0)</f>
        <v>0</v>
      </c>
      <c r="D1206" s="409">
        <f>VLOOKUP(A1206,'[1]2020年工作表 (填表用) (2)'!$D$7:$H$1732,5,0)</f>
        <v>0</v>
      </c>
      <c r="E1206" s="409">
        <f>VLOOKUP(A1206,'[1]2020年工作表 (填表用) (2)'!$D$9:$J$1631,7,0)</f>
        <v>0</v>
      </c>
      <c r="F1206" s="409"/>
      <c r="G1206" s="409"/>
      <c r="H1206" s="409">
        <f>VLOOKUP(A1206,'[1]2020年工作表 (填表用) (2)'!$D$7:$L$1683,9,0)</f>
        <v>0</v>
      </c>
      <c r="I1206" s="417" t="str">
        <f t="shared" si="22"/>
        <v/>
      </c>
      <c r="J1206" t="s">
        <v>138</v>
      </c>
    </row>
    <row r="1207" ht="15" spans="1:9">
      <c r="A1207" s="401">
        <v>22099</v>
      </c>
      <c r="B1207" s="402" t="s">
        <v>1056</v>
      </c>
      <c r="C1207" s="409">
        <f>VLOOKUP(A1207,'[1]2020年工作表 (填表用) (2)'!$D$7:$F$1731,3,0)</f>
        <v>0</v>
      </c>
      <c r="D1207" s="409">
        <f>VLOOKUP(A1207,'[1]2020年工作表 (填表用) (2)'!$D$7:$H$1732,5,0)</f>
        <v>0</v>
      </c>
      <c r="E1207" s="409">
        <f>VLOOKUP(A1207,'[1]2020年工作表 (填表用) (2)'!$D$9:$J$1631,7,0)</f>
        <v>0</v>
      </c>
      <c r="F1207" s="409"/>
      <c r="G1207" s="409"/>
      <c r="H1207" s="409">
        <f>VLOOKUP(A1207,'[1]2020年工作表 (填表用) (2)'!$D$7:$L$1683,9,0)</f>
        <v>150</v>
      </c>
      <c r="I1207" s="417" t="str">
        <f t="shared" si="22"/>
        <v/>
      </c>
    </row>
    <row r="1208" ht="15" spans="1:9">
      <c r="A1208" s="424">
        <v>2209999</v>
      </c>
      <c r="B1208" s="408" t="s">
        <v>1057</v>
      </c>
      <c r="C1208" s="409">
        <f>VLOOKUP(A1208,'[1]2020年工作表 (填表用) (2)'!$D$7:$F$1731,3,0)</f>
        <v>0</v>
      </c>
      <c r="D1208" s="409">
        <f>VLOOKUP(A1208,'[1]2020年工作表 (填表用) (2)'!$D$7:$H$1732,5,0)</f>
        <v>0</v>
      </c>
      <c r="E1208" s="409">
        <f>VLOOKUP(A1208,'[1]2020年工作表 (填表用) (2)'!$D$9:$J$1631,7,0)</f>
        <v>0</v>
      </c>
      <c r="F1208" s="409"/>
      <c r="G1208" s="409"/>
      <c r="H1208" s="409">
        <f>VLOOKUP(A1208,'[1]2020年工作表 (填表用) (2)'!$D$7:$L$1683,9,0)</f>
        <v>150</v>
      </c>
      <c r="I1208" s="417" t="str">
        <f t="shared" si="22"/>
        <v/>
      </c>
    </row>
    <row r="1209" ht="15" spans="1:14">
      <c r="A1209" s="401">
        <v>221</v>
      </c>
      <c r="B1209" s="402" t="s">
        <v>1058</v>
      </c>
      <c r="C1209" s="409">
        <f>VLOOKUP(A1209,'[1]2020年工作表 (填表用) (2)'!$D$7:$F$1731,3,0)</f>
        <v>46084</v>
      </c>
      <c r="D1209" s="409">
        <f>VLOOKUP(A1209,'[1]2020年工作表 (填表用) (2)'!$D$7:$H$1732,5,0)</f>
        <v>44075</v>
      </c>
      <c r="E1209" s="409">
        <f>VLOOKUP(A1209,'[1]2020年工作表 (填表用) (2)'!$D$9:$J$1631,7,0)</f>
        <v>49324</v>
      </c>
      <c r="F1209" s="409"/>
      <c r="G1209" s="409"/>
      <c r="H1209" s="409">
        <f>VLOOKUP(A1209,'[1]2020年工作表 (填表用) (2)'!$D$7:$L$1683,9,0)</f>
        <v>38860</v>
      </c>
      <c r="I1209" s="417" t="str">
        <f t="shared" si="22"/>
        <v/>
      </c>
      <c r="L1209">
        <v>4886</v>
      </c>
      <c r="N1209" s="418">
        <f>H1209+L1209</f>
        <v>43746</v>
      </c>
    </row>
    <row r="1210" ht="15" spans="1:12">
      <c r="A1210" s="401">
        <v>22101</v>
      </c>
      <c r="B1210" s="402" t="s">
        <v>1059</v>
      </c>
      <c r="C1210" s="409">
        <f>VLOOKUP(A1210,'[1]2020年工作表 (填表用) (2)'!$D$7:$F$1731,3,0)</f>
        <v>19573</v>
      </c>
      <c r="D1210" s="409">
        <f>VLOOKUP(A1210,'[1]2020年工作表 (填表用) (2)'!$D$7:$H$1732,5,0)</f>
        <v>21673</v>
      </c>
      <c r="E1210" s="409">
        <f>VLOOKUP(A1210,'[1]2020年工作表 (填表用) (2)'!$D$9:$J$1631,7,0)</f>
        <v>21923</v>
      </c>
      <c r="F1210" s="409"/>
      <c r="G1210" s="409"/>
      <c r="H1210" s="409">
        <f>VLOOKUP(A1210,'[1]2020年工作表 (填表用) (2)'!$D$7:$L$1683,9,0)</f>
        <v>10599</v>
      </c>
      <c r="I1210" s="417" t="str">
        <f t="shared" si="22"/>
        <v/>
      </c>
      <c r="L1210">
        <v>4886</v>
      </c>
    </row>
    <row r="1211" ht="15" spans="1:12">
      <c r="A1211" s="401">
        <v>2210101</v>
      </c>
      <c r="B1211" s="408" t="s">
        <v>1060</v>
      </c>
      <c r="C1211" s="409">
        <f>VLOOKUP(A1211,'[1]2020年工作表 (填表用) (2)'!$D$7:$F$1731,3,0)</f>
        <v>1572</v>
      </c>
      <c r="D1211" s="409">
        <f>VLOOKUP(A1211,'[1]2020年工作表 (填表用) (2)'!$D$7:$H$1732,5,0)</f>
        <v>1560</v>
      </c>
      <c r="E1211" s="409">
        <f>VLOOKUP(A1211,'[1]2020年工作表 (填表用) (2)'!$D$9:$J$1631,7,0)</f>
        <v>2210</v>
      </c>
      <c r="F1211" s="409"/>
      <c r="G1211" s="409"/>
      <c r="H1211" s="409">
        <f>VLOOKUP(A1211,'[1]2020年工作表 (填表用) (2)'!$D$7:$L$1683,9,0)</f>
        <v>89</v>
      </c>
      <c r="I1211" s="417" t="str">
        <f t="shared" ref="I1211:I1242" si="23">IF(ISERROR(H1211/G1211),"",H1211/G1211*100)</f>
        <v/>
      </c>
      <c r="K1211">
        <v>1313</v>
      </c>
      <c r="L1211">
        <v>656</v>
      </c>
    </row>
    <row r="1212" ht="15" spans="1:10">
      <c r="A1212" s="401">
        <v>2210102</v>
      </c>
      <c r="B1212" s="408" t="s">
        <v>1061</v>
      </c>
      <c r="C1212" s="409">
        <f>VLOOKUP(A1212,'[1]2020年工作表 (填表用) (2)'!$D$7:$F$1731,3,0)</f>
        <v>0</v>
      </c>
      <c r="D1212" s="409">
        <f>VLOOKUP(A1212,'[1]2020年工作表 (填表用) (2)'!$D$7:$H$1732,5,0)</f>
        <v>0</v>
      </c>
      <c r="E1212" s="409">
        <f>VLOOKUP(A1212,'[1]2020年工作表 (填表用) (2)'!$D$9:$J$1631,7,0)</f>
        <v>0</v>
      </c>
      <c r="F1212" s="409"/>
      <c r="G1212" s="409"/>
      <c r="H1212" s="409">
        <f>VLOOKUP(A1212,'[1]2020年工作表 (填表用) (2)'!$D$7:$L$1683,9,0)</f>
        <v>0</v>
      </c>
      <c r="I1212" s="417" t="str">
        <f t="shared" si="23"/>
        <v/>
      </c>
      <c r="J1212" t="s">
        <v>138</v>
      </c>
    </row>
    <row r="1213" ht="15" spans="1:12">
      <c r="A1213" s="401">
        <v>2210103</v>
      </c>
      <c r="B1213" s="408" t="s">
        <v>1062</v>
      </c>
      <c r="C1213" s="409">
        <f>VLOOKUP(A1213,'[1]2020年工作表 (填表用) (2)'!$D$7:$F$1731,3,0)</f>
        <v>6</v>
      </c>
      <c r="D1213" s="409">
        <f>VLOOKUP(A1213,'[1]2020年工作表 (填表用) (2)'!$D$7:$H$1732,5,0)</f>
        <v>464</v>
      </c>
      <c r="E1213" s="409">
        <f>VLOOKUP(A1213,'[1]2020年工作表 (填表用) (2)'!$D$9:$J$1631,7,0)</f>
        <v>404</v>
      </c>
      <c r="F1213" s="409"/>
      <c r="G1213" s="409"/>
      <c r="H1213" s="409">
        <f>VLOOKUP(A1213,'[1]2020年工作表 (填表用) (2)'!$D$7:$L$1683,9,0)</f>
        <v>3</v>
      </c>
      <c r="I1213" s="417" t="str">
        <f t="shared" si="23"/>
        <v/>
      </c>
      <c r="K1213">
        <v>4</v>
      </c>
      <c r="L1213">
        <v>965</v>
      </c>
    </row>
    <row r="1214" ht="15" spans="1:10">
      <c r="A1214" s="401">
        <v>2210104</v>
      </c>
      <c r="B1214" s="408" t="s">
        <v>1063</v>
      </c>
      <c r="C1214" s="409">
        <f>VLOOKUP(A1214,'[1]2020年工作表 (填表用) (2)'!$D$7:$F$1731,3,0)</f>
        <v>0</v>
      </c>
      <c r="D1214" s="409">
        <f>VLOOKUP(A1214,'[1]2020年工作表 (填表用) (2)'!$D$7:$H$1732,5,0)</f>
        <v>0</v>
      </c>
      <c r="E1214" s="409">
        <f>VLOOKUP(A1214,'[1]2020年工作表 (填表用) (2)'!$D$9:$J$1631,7,0)</f>
        <v>0</v>
      </c>
      <c r="F1214" s="409"/>
      <c r="G1214" s="409"/>
      <c r="H1214" s="409">
        <f>VLOOKUP(A1214,'[1]2020年工作表 (填表用) (2)'!$D$7:$L$1683,9,0)</f>
        <v>0</v>
      </c>
      <c r="I1214" s="417" t="str">
        <f t="shared" si="23"/>
        <v/>
      </c>
      <c r="J1214" t="s">
        <v>138</v>
      </c>
    </row>
    <row r="1215" ht="15" spans="1:9">
      <c r="A1215" s="401">
        <v>2210105</v>
      </c>
      <c r="B1215" s="408" t="s">
        <v>1064</v>
      </c>
      <c r="C1215" s="409">
        <f>VLOOKUP(A1215,'[1]2020年工作表 (填表用) (2)'!$D$7:$F$1731,3,0)</f>
        <v>903</v>
      </c>
      <c r="D1215" s="409">
        <f>VLOOKUP(A1215,'[1]2020年工作表 (填表用) (2)'!$D$7:$H$1732,5,0)</f>
        <v>653</v>
      </c>
      <c r="E1215" s="409">
        <f>VLOOKUP(A1215,'[1]2020年工作表 (填表用) (2)'!$D$9:$J$1631,7,0)</f>
        <v>322</v>
      </c>
      <c r="F1215" s="409"/>
      <c r="G1215" s="409"/>
      <c r="H1215" s="409">
        <f>VLOOKUP(A1215,'[1]2020年工作表 (填表用) (2)'!$D$7:$L$1683,9,0)</f>
        <v>48</v>
      </c>
      <c r="I1215" s="417" t="str">
        <f t="shared" si="23"/>
        <v/>
      </c>
    </row>
    <row r="1216" ht="15" spans="1:11">
      <c r="A1216" s="401">
        <v>2210106</v>
      </c>
      <c r="B1216" s="408" t="s">
        <v>1065</v>
      </c>
      <c r="C1216" s="409">
        <f>VLOOKUP(A1216,'[1]2020年工作表 (填表用) (2)'!$D$7:$F$1731,3,0)</f>
        <v>6383</v>
      </c>
      <c r="D1216" s="409">
        <f>VLOOKUP(A1216,'[1]2020年工作表 (填表用) (2)'!$D$7:$H$1732,5,0)</f>
        <v>6081</v>
      </c>
      <c r="E1216" s="409">
        <f>VLOOKUP(A1216,'[1]2020年工作表 (填表用) (2)'!$D$9:$J$1631,7,0)</f>
        <v>208</v>
      </c>
      <c r="F1216" s="409"/>
      <c r="G1216" s="409"/>
      <c r="H1216" s="409">
        <f>VLOOKUP(A1216,'[1]2020年工作表 (填表用) (2)'!$D$7:$L$1683,9,0)</f>
        <v>156</v>
      </c>
      <c r="I1216" s="417" t="str">
        <f t="shared" si="23"/>
        <v/>
      </c>
      <c r="K1216">
        <v>1392</v>
      </c>
    </row>
    <row r="1217" ht="15" spans="1:12">
      <c r="A1217" s="401">
        <v>2210107</v>
      </c>
      <c r="B1217" s="408" t="s">
        <v>1066</v>
      </c>
      <c r="C1217" s="409">
        <f>VLOOKUP(A1217,'[1]2020年工作表 (填表用) (2)'!$D$7:$F$1731,3,0)</f>
        <v>6</v>
      </c>
      <c r="D1217" s="409">
        <f>VLOOKUP(A1217,'[1]2020年工作表 (填表用) (2)'!$D$7:$H$1732,5,0)</f>
        <v>65</v>
      </c>
      <c r="E1217" s="409">
        <f>VLOOKUP(A1217,'[1]2020年工作表 (填表用) (2)'!$D$9:$J$1631,7,0)</f>
        <v>34</v>
      </c>
      <c r="F1217" s="409"/>
      <c r="G1217" s="409"/>
      <c r="H1217" s="409">
        <f>VLOOKUP(A1217,'[1]2020年工作表 (填表用) (2)'!$D$7:$L$1683,9,0)</f>
        <v>23</v>
      </c>
      <c r="I1217" s="417" t="str">
        <f t="shared" si="23"/>
        <v/>
      </c>
      <c r="K1217">
        <v>8</v>
      </c>
      <c r="L1217">
        <v>13</v>
      </c>
    </row>
    <row r="1218" ht="15" spans="1:12">
      <c r="A1218" s="401">
        <v>2210108</v>
      </c>
      <c r="B1218" s="408" t="s">
        <v>1067</v>
      </c>
      <c r="C1218" s="409">
        <f>VLOOKUP(A1218,'[1]2020年工作表 (填表用) (2)'!$D$7:$F$1731,3,0)</f>
        <v>420</v>
      </c>
      <c r="D1218" s="409">
        <f>VLOOKUP(A1218,'[1]2020年工作表 (填表用) (2)'!$D$7:$H$1732,5,0)</f>
        <v>2100</v>
      </c>
      <c r="E1218" s="409">
        <f>VLOOKUP(A1218,'[1]2020年工作表 (填表用) (2)'!$D$9:$J$1631,7,0)</f>
        <v>1263</v>
      </c>
      <c r="F1218" s="409"/>
      <c r="G1218" s="409"/>
      <c r="H1218" s="409">
        <f>VLOOKUP(A1218,'[1]2020年工作表 (填表用) (2)'!$D$7:$L$1683,9,0)</f>
        <v>0</v>
      </c>
      <c r="I1218" s="417" t="str">
        <f t="shared" si="23"/>
        <v/>
      </c>
      <c r="K1218">
        <v>1263</v>
      </c>
      <c r="L1218">
        <v>258</v>
      </c>
    </row>
    <row r="1219" ht="15" spans="1:11">
      <c r="A1219" s="401">
        <v>2210109</v>
      </c>
      <c r="B1219" s="408" t="s">
        <v>1068</v>
      </c>
      <c r="C1219" s="409">
        <f>VLOOKUP(A1219,'[1]2020年工作表 (填表用) (2)'!$D$7:$F$1731,3,0)</f>
        <v>5055</v>
      </c>
      <c r="D1219" s="409">
        <f>VLOOKUP(A1219,'[1]2020年工作表 (填表用) (2)'!$D$7:$H$1732,5,0)</f>
        <v>0</v>
      </c>
      <c r="E1219" s="409">
        <f>VLOOKUP(A1219,'[1]2020年工作表 (填表用) (2)'!$D$9:$J$1631,7,0)</f>
        <v>188</v>
      </c>
      <c r="F1219" s="409"/>
      <c r="G1219" s="409"/>
      <c r="H1219" s="409">
        <f>VLOOKUP(A1219,'[1]2020年工作表 (填表用) (2)'!$D$7:$L$1683,9,0)</f>
        <v>0</v>
      </c>
      <c r="I1219" s="417" t="str">
        <f t="shared" si="23"/>
        <v/>
      </c>
      <c r="K1219">
        <v>188</v>
      </c>
    </row>
    <row r="1220" ht="15" spans="1:12">
      <c r="A1220" s="401">
        <v>2210199</v>
      </c>
      <c r="B1220" s="408" t="s">
        <v>1069</v>
      </c>
      <c r="C1220" s="409">
        <f>VLOOKUP(A1220,'[1]2020年工作表 (填表用) (2)'!$D$7:$F$1731,3,0)</f>
        <v>5228</v>
      </c>
      <c r="D1220" s="409">
        <f>VLOOKUP(A1220,'[1]2020年工作表 (填表用) (2)'!$D$7:$H$1732,5,0)</f>
        <v>10750</v>
      </c>
      <c r="E1220" s="409">
        <f>VLOOKUP(A1220,'[1]2020年工作表 (填表用) (2)'!$D$9:$J$1631,7,0)</f>
        <v>17294</v>
      </c>
      <c r="F1220" s="409"/>
      <c r="G1220" s="409"/>
      <c r="H1220" s="409">
        <f>VLOOKUP(A1220,'[1]2020年工作表 (填表用) (2)'!$D$7:$L$1683,9,0)</f>
        <v>10280</v>
      </c>
      <c r="I1220" s="417" t="str">
        <f t="shared" si="23"/>
        <v/>
      </c>
      <c r="K1220">
        <v>8355</v>
      </c>
      <c r="L1220">
        <v>2994</v>
      </c>
    </row>
    <row r="1221" ht="15" spans="1:9">
      <c r="A1221" s="401">
        <v>22102</v>
      </c>
      <c r="B1221" s="402" t="s">
        <v>1070</v>
      </c>
      <c r="C1221" s="409">
        <f>VLOOKUP(A1221,'[1]2020年工作表 (填表用) (2)'!$D$7:$F$1731,3,0)</f>
        <v>17665</v>
      </c>
      <c r="D1221" s="409">
        <f>VLOOKUP(A1221,'[1]2020年工作表 (填表用) (2)'!$D$7:$H$1732,5,0)</f>
        <v>13556</v>
      </c>
      <c r="E1221" s="409">
        <f>VLOOKUP(A1221,'[1]2020年工作表 (填表用) (2)'!$D$9:$J$1631,7,0)</f>
        <v>14335</v>
      </c>
      <c r="F1221" s="409"/>
      <c r="G1221" s="409"/>
      <c r="H1221" s="409">
        <f>VLOOKUP(A1221,'[1]2020年工作表 (填表用) (2)'!$D$7:$L$1683,9,0)</f>
        <v>15195</v>
      </c>
      <c r="I1221" s="417" t="str">
        <f t="shared" si="23"/>
        <v/>
      </c>
    </row>
    <row r="1222" ht="15" spans="1:9">
      <c r="A1222" s="401">
        <v>2210201</v>
      </c>
      <c r="B1222" s="408" t="s">
        <v>1071</v>
      </c>
      <c r="C1222" s="409">
        <f>VLOOKUP(A1222,'[1]2020年工作表 (填表用) (2)'!$D$7:$F$1731,3,0)</f>
        <v>17665</v>
      </c>
      <c r="D1222" s="409">
        <f>VLOOKUP(A1222,'[1]2020年工作表 (填表用) (2)'!$D$7:$H$1732,5,0)</f>
        <v>13556</v>
      </c>
      <c r="E1222" s="409">
        <f>VLOOKUP(A1222,'[1]2020年工作表 (填表用) (2)'!$D$9:$J$1631,7,0)</f>
        <v>14335</v>
      </c>
      <c r="F1222" s="409"/>
      <c r="G1222" s="409"/>
      <c r="H1222" s="409">
        <f>VLOOKUP(A1222,'[1]2020年工作表 (填表用) (2)'!$D$7:$L$1683,9,0)</f>
        <v>15195</v>
      </c>
      <c r="I1222" s="417" t="str">
        <f t="shared" si="23"/>
        <v/>
      </c>
    </row>
    <row r="1223" ht="15" spans="1:10">
      <c r="A1223" s="401">
        <v>2210202</v>
      </c>
      <c r="B1223" s="408" t="s">
        <v>1072</v>
      </c>
      <c r="C1223" s="409">
        <f>VLOOKUP(A1223,'[1]2020年工作表 (填表用) (2)'!$D$7:$F$1731,3,0)</f>
        <v>0</v>
      </c>
      <c r="D1223" s="409">
        <f>VLOOKUP(A1223,'[1]2020年工作表 (填表用) (2)'!$D$7:$H$1732,5,0)</f>
        <v>0</v>
      </c>
      <c r="E1223" s="409">
        <f>VLOOKUP(A1223,'[1]2020年工作表 (填表用) (2)'!$D$9:$J$1631,7,0)</f>
        <v>0</v>
      </c>
      <c r="F1223" s="409"/>
      <c r="G1223" s="409"/>
      <c r="H1223" s="409">
        <f>VLOOKUP(A1223,'[1]2020年工作表 (填表用) (2)'!$D$7:$L$1683,9,0)</f>
        <v>0</v>
      </c>
      <c r="I1223" s="417" t="str">
        <f t="shared" si="23"/>
        <v/>
      </c>
      <c r="J1223" t="s">
        <v>138</v>
      </c>
    </row>
    <row r="1224" ht="15" spans="1:10">
      <c r="A1224" s="401">
        <v>2210203</v>
      </c>
      <c r="B1224" s="408" t="s">
        <v>1073</v>
      </c>
      <c r="C1224" s="409">
        <f>VLOOKUP(A1224,'[1]2020年工作表 (填表用) (2)'!$D$7:$F$1731,3,0)</f>
        <v>0</v>
      </c>
      <c r="D1224" s="409">
        <f>VLOOKUP(A1224,'[1]2020年工作表 (填表用) (2)'!$D$7:$H$1732,5,0)</f>
        <v>0</v>
      </c>
      <c r="E1224" s="409">
        <f>VLOOKUP(A1224,'[1]2020年工作表 (填表用) (2)'!$D$9:$J$1631,7,0)</f>
        <v>0</v>
      </c>
      <c r="F1224" s="409"/>
      <c r="G1224" s="409"/>
      <c r="H1224" s="409">
        <f>VLOOKUP(A1224,'[1]2020年工作表 (填表用) (2)'!$D$7:$L$1683,9,0)</f>
        <v>0</v>
      </c>
      <c r="I1224" s="417" t="str">
        <f t="shared" si="23"/>
        <v/>
      </c>
      <c r="J1224" t="s">
        <v>138</v>
      </c>
    </row>
    <row r="1225" ht="15" spans="1:9">
      <c r="A1225" s="401">
        <v>22103</v>
      </c>
      <c r="B1225" s="402" t="s">
        <v>1074</v>
      </c>
      <c r="C1225" s="409">
        <f>VLOOKUP(A1225,'[1]2020年工作表 (填表用) (2)'!$D$7:$F$1731,3,0)</f>
        <v>8846</v>
      </c>
      <c r="D1225" s="409">
        <f>VLOOKUP(A1225,'[1]2020年工作表 (填表用) (2)'!$D$7:$H$1732,5,0)</f>
        <v>8846</v>
      </c>
      <c r="E1225" s="409">
        <f>VLOOKUP(A1225,'[1]2020年工作表 (填表用) (2)'!$D$9:$J$1631,7,0)</f>
        <v>13066</v>
      </c>
      <c r="F1225" s="409"/>
      <c r="G1225" s="409"/>
      <c r="H1225" s="409">
        <f>VLOOKUP(A1225,'[1]2020年工作表 (填表用) (2)'!$D$7:$L$1683,9,0)</f>
        <v>13066</v>
      </c>
      <c r="I1225" s="417" t="str">
        <f t="shared" si="23"/>
        <v/>
      </c>
    </row>
    <row r="1226" ht="15" spans="1:10">
      <c r="A1226" s="401">
        <v>2210301</v>
      </c>
      <c r="B1226" s="408" t="s">
        <v>1075</v>
      </c>
      <c r="C1226" s="409">
        <f>VLOOKUP(A1226,'[1]2020年工作表 (填表用) (2)'!$D$7:$F$1731,3,0)</f>
        <v>0</v>
      </c>
      <c r="D1226" s="409">
        <f>VLOOKUP(A1226,'[1]2020年工作表 (填表用) (2)'!$D$7:$H$1732,5,0)</f>
        <v>0</v>
      </c>
      <c r="E1226" s="409">
        <f>VLOOKUP(A1226,'[1]2020年工作表 (填表用) (2)'!$D$9:$J$1631,7,0)</f>
        <v>0</v>
      </c>
      <c r="F1226" s="409"/>
      <c r="G1226" s="409"/>
      <c r="H1226" s="409">
        <f>VLOOKUP(A1226,'[1]2020年工作表 (填表用) (2)'!$D$7:$L$1683,9,0)</f>
        <v>0</v>
      </c>
      <c r="I1226" s="417" t="str">
        <f t="shared" si="23"/>
        <v/>
      </c>
      <c r="J1226" t="s">
        <v>138</v>
      </c>
    </row>
    <row r="1227" ht="15" spans="1:10">
      <c r="A1227" s="401">
        <v>2210302</v>
      </c>
      <c r="B1227" s="408" t="s">
        <v>1076</v>
      </c>
      <c r="C1227" s="409">
        <f>VLOOKUP(A1227,'[1]2020年工作表 (填表用) (2)'!$D$7:$F$1731,3,0)</f>
        <v>0</v>
      </c>
      <c r="D1227" s="409">
        <f>VLOOKUP(A1227,'[1]2020年工作表 (填表用) (2)'!$D$7:$H$1732,5,0)</f>
        <v>0</v>
      </c>
      <c r="E1227" s="409">
        <f>VLOOKUP(A1227,'[1]2020年工作表 (填表用) (2)'!$D$9:$J$1631,7,0)</f>
        <v>0</v>
      </c>
      <c r="F1227" s="409"/>
      <c r="G1227" s="409"/>
      <c r="H1227" s="409">
        <f>VLOOKUP(A1227,'[1]2020年工作表 (填表用) (2)'!$D$7:$L$1683,9,0)</f>
        <v>0</v>
      </c>
      <c r="I1227" s="417" t="str">
        <f t="shared" si="23"/>
        <v/>
      </c>
      <c r="J1227" t="s">
        <v>138</v>
      </c>
    </row>
    <row r="1228" ht="15" spans="1:9">
      <c r="A1228" s="401">
        <v>2210399</v>
      </c>
      <c r="B1228" s="408" t="s">
        <v>1077</v>
      </c>
      <c r="C1228" s="409">
        <f>VLOOKUP(A1228,'[1]2020年工作表 (填表用) (2)'!$D$7:$F$1731,3,0)</f>
        <v>8846</v>
      </c>
      <c r="D1228" s="409">
        <f>VLOOKUP(A1228,'[1]2020年工作表 (填表用) (2)'!$D$7:$H$1732,5,0)</f>
        <v>8846</v>
      </c>
      <c r="E1228" s="409">
        <f>VLOOKUP(A1228,'[1]2020年工作表 (填表用) (2)'!$D$9:$J$1631,7,0)</f>
        <v>13066</v>
      </c>
      <c r="F1228" s="409"/>
      <c r="G1228" s="409"/>
      <c r="H1228" s="409">
        <f>VLOOKUP(A1228,'[1]2020年工作表 (填表用) (2)'!$D$7:$L$1683,9,0)</f>
        <v>13066</v>
      </c>
      <c r="I1228" s="417" t="str">
        <f t="shared" si="23"/>
        <v/>
      </c>
    </row>
    <row r="1229" ht="15" spans="1:14">
      <c r="A1229" s="401">
        <v>222</v>
      </c>
      <c r="B1229" s="402" t="s">
        <v>1078</v>
      </c>
      <c r="C1229" s="409">
        <f>VLOOKUP(A1229,'[1]2020年工作表 (填表用) (2)'!$D$7:$F$1731,3,0)</f>
        <v>408</v>
      </c>
      <c r="D1229" s="409">
        <f>VLOOKUP(A1229,'[1]2020年工作表 (填表用) (2)'!$D$7:$H$1732,5,0)</f>
        <v>20</v>
      </c>
      <c r="E1229" s="409">
        <f>VLOOKUP(A1229,'[1]2020年工作表 (填表用) (2)'!$D$9:$J$1631,7,0)</f>
        <v>0</v>
      </c>
      <c r="F1229" s="409"/>
      <c r="G1229" s="409"/>
      <c r="H1229" s="409">
        <f>VLOOKUP(A1229,'[1]2020年工作表 (填表用) (2)'!$D$7:$L$1683,9,0)</f>
        <v>0</v>
      </c>
      <c r="I1229" s="417" t="str">
        <f t="shared" si="23"/>
        <v/>
      </c>
      <c r="N1229" s="418">
        <f>H1229+L1229</f>
        <v>0</v>
      </c>
    </row>
    <row r="1230" ht="15" spans="1:9">
      <c r="A1230" s="401">
        <v>22201</v>
      </c>
      <c r="B1230" s="402" t="s">
        <v>1079</v>
      </c>
      <c r="C1230" s="409">
        <f>VLOOKUP(A1230,'[1]2020年工作表 (填表用) (2)'!$D$7:$F$1731,3,0)</f>
        <v>276</v>
      </c>
      <c r="D1230" s="409">
        <f>VLOOKUP(A1230,'[1]2020年工作表 (填表用) (2)'!$D$7:$H$1732,5,0)</f>
        <v>20</v>
      </c>
      <c r="E1230" s="409">
        <f>VLOOKUP(A1230,'[1]2020年工作表 (填表用) (2)'!$D$9:$J$1631,7,0)</f>
        <v>0</v>
      </c>
      <c r="F1230" s="409"/>
      <c r="G1230" s="409"/>
      <c r="H1230" s="409">
        <f>VLOOKUP(A1230,'[1]2020年工作表 (填表用) (2)'!$D$7:$L$1683,9,0)</f>
        <v>0</v>
      </c>
      <c r="I1230" s="417" t="str">
        <f t="shared" si="23"/>
        <v/>
      </c>
    </row>
    <row r="1231" ht="15" spans="1:10">
      <c r="A1231" s="401">
        <v>2220101</v>
      </c>
      <c r="B1231" s="408" t="s">
        <v>135</v>
      </c>
      <c r="C1231" s="409">
        <f>VLOOKUP(A1231,'[1]2020年工作表 (填表用) (2)'!$D$7:$F$1731,3,0)</f>
        <v>0</v>
      </c>
      <c r="D1231" s="409">
        <f>VLOOKUP(A1231,'[1]2020年工作表 (填表用) (2)'!$D$7:$H$1732,5,0)</f>
        <v>0</v>
      </c>
      <c r="E1231" s="409">
        <f>VLOOKUP(A1231,'[1]2020年工作表 (填表用) (2)'!$D$9:$J$1631,7,0)</f>
        <v>0</v>
      </c>
      <c r="F1231" s="409"/>
      <c r="G1231" s="409"/>
      <c r="H1231" s="409">
        <f>VLOOKUP(A1231,'[1]2020年工作表 (填表用) (2)'!$D$7:$L$1683,9,0)</f>
        <v>0</v>
      </c>
      <c r="I1231" s="417" t="str">
        <f t="shared" si="23"/>
        <v/>
      </c>
      <c r="J1231" t="s">
        <v>138</v>
      </c>
    </row>
    <row r="1232" ht="15" spans="1:10">
      <c r="A1232" s="401">
        <v>2220102</v>
      </c>
      <c r="B1232" s="408" t="s">
        <v>136</v>
      </c>
      <c r="C1232" s="409">
        <f>VLOOKUP(A1232,'[1]2020年工作表 (填表用) (2)'!$D$7:$F$1731,3,0)</f>
        <v>0</v>
      </c>
      <c r="D1232" s="409">
        <f>VLOOKUP(A1232,'[1]2020年工作表 (填表用) (2)'!$D$7:$H$1732,5,0)</f>
        <v>0</v>
      </c>
      <c r="E1232" s="409">
        <f>VLOOKUP(A1232,'[1]2020年工作表 (填表用) (2)'!$D$9:$J$1631,7,0)</f>
        <v>0</v>
      </c>
      <c r="F1232" s="409"/>
      <c r="G1232" s="409"/>
      <c r="H1232" s="409">
        <f>VLOOKUP(A1232,'[1]2020年工作表 (填表用) (2)'!$D$7:$L$1683,9,0)</f>
        <v>0</v>
      </c>
      <c r="I1232" s="417" t="str">
        <f t="shared" si="23"/>
        <v/>
      </c>
      <c r="J1232" t="s">
        <v>138</v>
      </c>
    </row>
    <row r="1233" ht="15" spans="1:10">
      <c r="A1233" s="401">
        <v>2220103</v>
      </c>
      <c r="B1233" s="408" t="s">
        <v>137</v>
      </c>
      <c r="C1233" s="409">
        <f>VLOOKUP(A1233,'[1]2020年工作表 (填表用) (2)'!$D$7:$F$1731,3,0)</f>
        <v>0</v>
      </c>
      <c r="D1233" s="409">
        <f>VLOOKUP(A1233,'[1]2020年工作表 (填表用) (2)'!$D$7:$H$1732,5,0)</f>
        <v>0</v>
      </c>
      <c r="E1233" s="409">
        <f>VLOOKUP(A1233,'[1]2020年工作表 (填表用) (2)'!$D$9:$J$1631,7,0)</f>
        <v>0</v>
      </c>
      <c r="F1233" s="409"/>
      <c r="G1233" s="409"/>
      <c r="H1233" s="409">
        <f>VLOOKUP(A1233,'[1]2020年工作表 (填表用) (2)'!$D$7:$L$1683,9,0)</f>
        <v>0</v>
      </c>
      <c r="I1233" s="417" t="str">
        <f t="shared" si="23"/>
        <v/>
      </c>
      <c r="J1233" t="s">
        <v>138</v>
      </c>
    </row>
    <row r="1234" ht="15" spans="1:10">
      <c r="A1234" s="401">
        <v>2220104</v>
      </c>
      <c r="B1234" s="408" t="s">
        <v>1080</v>
      </c>
      <c r="C1234" s="409">
        <f>VLOOKUP(A1234,'[1]2020年工作表 (填表用) (2)'!$D$7:$F$1731,3,0)</f>
        <v>0</v>
      </c>
      <c r="D1234" s="409">
        <f>VLOOKUP(A1234,'[1]2020年工作表 (填表用) (2)'!$D$7:$H$1732,5,0)</f>
        <v>0</v>
      </c>
      <c r="E1234" s="409">
        <f>VLOOKUP(A1234,'[1]2020年工作表 (填表用) (2)'!$D$9:$J$1631,7,0)</f>
        <v>0</v>
      </c>
      <c r="F1234" s="409"/>
      <c r="G1234" s="409"/>
      <c r="H1234" s="409">
        <f>VLOOKUP(A1234,'[1]2020年工作表 (填表用) (2)'!$D$7:$L$1683,9,0)</f>
        <v>0</v>
      </c>
      <c r="I1234" s="417" t="str">
        <f t="shared" si="23"/>
        <v/>
      </c>
      <c r="J1234" t="s">
        <v>138</v>
      </c>
    </row>
    <row r="1235" ht="15" spans="1:10">
      <c r="A1235" s="401">
        <v>2220105</v>
      </c>
      <c r="B1235" s="408" t="s">
        <v>1081</v>
      </c>
      <c r="C1235" s="409">
        <f>VLOOKUP(A1235,'[1]2020年工作表 (填表用) (2)'!$D$7:$F$1731,3,0)</f>
        <v>0</v>
      </c>
      <c r="D1235" s="409">
        <f>VLOOKUP(A1235,'[1]2020年工作表 (填表用) (2)'!$D$7:$H$1732,5,0)</f>
        <v>0</v>
      </c>
      <c r="E1235" s="409">
        <f>VLOOKUP(A1235,'[1]2020年工作表 (填表用) (2)'!$D$9:$J$1631,7,0)</f>
        <v>0</v>
      </c>
      <c r="F1235" s="409"/>
      <c r="G1235" s="409"/>
      <c r="H1235" s="409">
        <f>VLOOKUP(A1235,'[1]2020年工作表 (填表用) (2)'!$D$7:$L$1683,9,0)</f>
        <v>0</v>
      </c>
      <c r="I1235" s="417" t="str">
        <f t="shared" si="23"/>
        <v/>
      </c>
      <c r="J1235" t="s">
        <v>138</v>
      </c>
    </row>
    <row r="1236" ht="15" spans="1:10">
      <c r="A1236" s="401">
        <v>2220106</v>
      </c>
      <c r="B1236" s="408" t="s">
        <v>1082</v>
      </c>
      <c r="C1236" s="409">
        <f>VLOOKUP(A1236,'[1]2020年工作表 (填表用) (2)'!$D$7:$F$1731,3,0)</f>
        <v>0</v>
      </c>
      <c r="D1236" s="409">
        <f>VLOOKUP(A1236,'[1]2020年工作表 (填表用) (2)'!$D$7:$H$1732,5,0)</f>
        <v>0</v>
      </c>
      <c r="E1236" s="409">
        <f>VLOOKUP(A1236,'[1]2020年工作表 (填表用) (2)'!$D$9:$J$1631,7,0)</f>
        <v>0</v>
      </c>
      <c r="F1236" s="409"/>
      <c r="G1236" s="409"/>
      <c r="H1236" s="409">
        <f>VLOOKUP(A1236,'[1]2020年工作表 (填表用) (2)'!$D$7:$L$1683,9,0)</f>
        <v>0</v>
      </c>
      <c r="I1236" s="417" t="str">
        <f t="shared" si="23"/>
        <v/>
      </c>
      <c r="J1236" t="s">
        <v>138</v>
      </c>
    </row>
    <row r="1237" ht="15" spans="1:10">
      <c r="A1237" s="401">
        <v>2220107</v>
      </c>
      <c r="B1237" s="408" t="s">
        <v>1083</v>
      </c>
      <c r="C1237" s="409">
        <f>VLOOKUP(A1237,'[1]2020年工作表 (填表用) (2)'!$D$7:$F$1731,3,0)</f>
        <v>0</v>
      </c>
      <c r="D1237" s="409">
        <f>VLOOKUP(A1237,'[1]2020年工作表 (填表用) (2)'!$D$7:$H$1732,5,0)</f>
        <v>0</v>
      </c>
      <c r="E1237" s="409">
        <f>VLOOKUP(A1237,'[1]2020年工作表 (填表用) (2)'!$D$9:$J$1631,7,0)</f>
        <v>0</v>
      </c>
      <c r="F1237" s="409"/>
      <c r="G1237" s="409"/>
      <c r="H1237" s="409">
        <f>VLOOKUP(A1237,'[1]2020年工作表 (填表用) (2)'!$D$7:$L$1683,9,0)</f>
        <v>0</v>
      </c>
      <c r="I1237" s="417" t="str">
        <f t="shared" si="23"/>
        <v/>
      </c>
      <c r="J1237" t="s">
        <v>138</v>
      </c>
    </row>
    <row r="1238" ht="15" spans="1:10">
      <c r="A1238" s="401">
        <v>2220112</v>
      </c>
      <c r="B1238" s="408" t="s">
        <v>1084</v>
      </c>
      <c r="C1238" s="409">
        <f>VLOOKUP(A1238,'[1]2020年工作表 (填表用) (2)'!$D$7:$F$1731,3,0)</f>
        <v>0</v>
      </c>
      <c r="D1238" s="409">
        <f>VLOOKUP(A1238,'[1]2020年工作表 (填表用) (2)'!$D$7:$H$1732,5,0)</f>
        <v>0</v>
      </c>
      <c r="E1238" s="409">
        <f>VLOOKUP(A1238,'[1]2020年工作表 (填表用) (2)'!$D$9:$J$1631,7,0)</f>
        <v>0</v>
      </c>
      <c r="F1238" s="409"/>
      <c r="G1238" s="409"/>
      <c r="H1238" s="409">
        <f>VLOOKUP(A1238,'[1]2020年工作表 (填表用) (2)'!$D$7:$L$1683,9,0)</f>
        <v>0</v>
      </c>
      <c r="I1238" s="417" t="str">
        <f t="shared" si="23"/>
        <v/>
      </c>
      <c r="J1238" t="s">
        <v>138</v>
      </c>
    </row>
    <row r="1239" ht="15" spans="1:10">
      <c r="A1239" s="401">
        <v>2220113</v>
      </c>
      <c r="B1239" s="408" t="s">
        <v>1085</v>
      </c>
      <c r="C1239" s="409">
        <f>VLOOKUP(A1239,'[1]2020年工作表 (填表用) (2)'!$D$7:$F$1731,3,0)</f>
        <v>0</v>
      </c>
      <c r="D1239" s="409">
        <f>VLOOKUP(A1239,'[1]2020年工作表 (填表用) (2)'!$D$7:$H$1732,5,0)</f>
        <v>0</v>
      </c>
      <c r="E1239" s="409">
        <f>VLOOKUP(A1239,'[1]2020年工作表 (填表用) (2)'!$D$9:$J$1631,7,0)</f>
        <v>0</v>
      </c>
      <c r="F1239" s="409"/>
      <c r="G1239" s="409"/>
      <c r="H1239" s="409">
        <f>VLOOKUP(A1239,'[1]2020年工作表 (填表用) (2)'!$D$7:$L$1683,9,0)</f>
        <v>0</v>
      </c>
      <c r="I1239" s="417" t="str">
        <f t="shared" si="23"/>
        <v/>
      </c>
      <c r="J1239" t="s">
        <v>138</v>
      </c>
    </row>
    <row r="1240" ht="15" spans="1:10">
      <c r="A1240" s="401">
        <v>2220114</v>
      </c>
      <c r="B1240" s="408" t="s">
        <v>1086</v>
      </c>
      <c r="C1240" s="409">
        <f>VLOOKUP(A1240,'[1]2020年工作表 (填表用) (2)'!$D$7:$F$1731,3,0)</f>
        <v>0</v>
      </c>
      <c r="D1240" s="409">
        <f>VLOOKUP(A1240,'[1]2020年工作表 (填表用) (2)'!$D$7:$H$1732,5,0)</f>
        <v>0</v>
      </c>
      <c r="E1240" s="409">
        <f>VLOOKUP(A1240,'[1]2020年工作表 (填表用) (2)'!$D$9:$J$1631,7,0)</f>
        <v>0</v>
      </c>
      <c r="F1240" s="409"/>
      <c r="G1240" s="409"/>
      <c r="H1240" s="409">
        <f>VLOOKUP(A1240,'[1]2020年工作表 (填表用) (2)'!$D$7:$L$1683,9,0)</f>
        <v>0</v>
      </c>
      <c r="I1240" s="417" t="str">
        <f t="shared" si="23"/>
        <v/>
      </c>
      <c r="J1240" t="s">
        <v>138</v>
      </c>
    </row>
    <row r="1241" ht="15" spans="1:10">
      <c r="A1241" s="401">
        <v>2220115</v>
      </c>
      <c r="B1241" s="408" t="s">
        <v>1087</v>
      </c>
      <c r="C1241" s="409">
        <f>VLOOKUP(A1241,'[1]2020年工作表 (填表用) (2)'!$D$7:$F$1731,3,0)</f>
        <v>0</v>
      </c>
      <c r="D1241" s="409">
        <f>VLOOKUP(A1241,'[1]2020年工作表 (填表用) (2)'!$D$7:$H$1732,5,0)</f>
        <v>0</v>
      </c>
      <c r="E1241" s="409">
        <f>VLOOKUP(A1241,'[1]2020年工作表 (填表用) (2)'!$D$9:$J$1631,7,0)</f>
        <v>0</v>
      </c>
      <c r="F1241" s="409"/>
      <c r="G1241" s="409"/>
      <c r="H1241" s="409">
        <f>VLOOKUP(A1241,'[1]2020年工作表 (填表用) (2)'!$D$7:$L$1683,9,0)</f>
        <v>0</v>
      </c>
      <c r="I1241" s="417" t="str">
        <f t="shared" si="23"/>
        <v/>
      </c>
      <c r="J1241" t="s">
        <v>138</v>
      </c>
    </row>
    <row r="1242" ht="15" spans="1:10">
      <c r="A1242" s="401">
        <v>2220118</v>
      </c>
      <c r="B1242" s="408" t="s">
        <v>1088</v>
      </c>
      <c r="C1242" s="409">
        <f>VLOOKUP(A1242,'[1]2020年工作表 (填表用) (2)'!$D$7:$F$1731,3,0)</f>
        <v>0</v>
      </c>
      <c r="D1242" s="409">
        <f>VLOOKUP(A1242,'[1]2020年工作表 (填表用) (2)'!$D$7:$H$1732,5,0)</f>
        <v>0</v>
      </c>
      <c r="E1242" s="409">
        <f>VLOOKUP(A1242,'[1]2020年工作表 (填表用) (2)'!$D$9:$J$1631,7,0)</f>
        <v>0</v>
      </c>
      <c r="F1242" s="409"/>
      <c r="G1242" s="409"/>
      <c r="H1242" s="409">
        <f>VLOOKUP(A1242,'[1]2020年工作表 (填表用) (2)'!$D$7:$L$1683,9,0)</f>
        <v>0</v>
      </c>
      <c r="I1242" s="417" t="str">
        <f t="shared" si="23"/>
        <v/>
      </c>
      <c r="J1242" t="s">
        <v>138</v>
      </c>
    </row>
    <row r="1243" ht="15" spans="1:9">
      <c r="A1243" s="83">
        <v>2220119</v>
      </c>
      <c r="B1243" s="429" t="s">
        <v>1089</v>
      </c>
      <c r="C1243" s="409">
        <v>192</v>
      </c>
      <c r="D1243" s="409"/>
      <c r="E1243" s="409"/>
      <c r="F1243" s="409"/>
      <c r="G1243" s="409"/>
      <c r="H1243" s="409"/>
      <c r="I1243" s="417"/>
    </row>
    <row r="1244" ht="15" spans="1:10">
      <c r="A1244" s="401">
        <v>2220150</v>
      </c>
      <c r="B1244" s="408" t="s">
        <v>145</v>
      </c>
      <c r="C1244" s="409">
        <f>VLOOKUP(A1244,'[1]2020年工作表 (填表用) (2)'!$D$7:$F$1731,3,0)</f>
        <v>0</v>
      </c>
      <c r="D1244" s="409">
        <f>VLOOKUP(A1244,'[1]2020年工作表 (填表用) (2)'!$D$7:$H$1732,5,0)</f>
        <v>0</v>
      </c>
      <c r="E1244" s="409">
        <f>VLOOKUP(A1244,'[1]2020年工作表 (填表用) (2)'!$D$9:$J$1631,7,0)</f>
        <v>0</v>
      </c>
      <c r="F1244" s="409"/>
      <c r="G1244" s="409"/>
      <c r="H1244" s="409">
        <f>VLOOKUP(A1244,'[1]2020年工作表 (填表用) (2)'!$D$7:$L$1683,9,0)</f>
        <v>0</v>
      </c>
      <c r="I1244" s="417" t="str">
        <f t="shared" ref="I1244:I1307" si="24">IF(ISERROR(H1244/G1244),"",H1244/G1244*100)</f>
        <v/>
      </c>
      <c r="J1244" t="s">
        <v>138</v>
      </c>
    </row>
    <row r="1245" ht="15" spans="1:9">
      <c r="A1245" s="401">
        <v>2220199</v>
      </c>
      <c r="B1245" s="408" t="s">
        <v>1090</v>
      </c>
      <c r="C1245" s="409">
        <f>VLOOKUP(A1245,'[1]2020年工作表 (填表用) (2)'!$D$7:$F$1731,3,0)</f>
        <v>84</v>
      </c>
      <c r="D1245" s="409">
        <f>VLOOKUP(A1245,'[1]2020年工作表 (填表用) (2)'!$D$7:$H$1732,5,0)</f>
        <v>20</v>
      </c>
      <c r="E1245" s="409">
        <f>VLOOKUP(A1245,'[1]2020年工作表 (填表用) (2)'!$D$9:$J$1631,7,0)</f>
        <v>0</v>
      </c>
      <c r="F1245" s="409"/>
      <c r="G1245" s="409"/>
      <c r="H1245" s="409">
        <f>VLOOKUP(A1245,'[1]2020年工作表 (填表用) (2)'!$D$7:$L$1683,9,0)</f>
        <v>0</v>
      </c>
      <c r="I1245" s="417" t="str">
        <f t="shared" si="24"/>
        <v/>
      </c>
    </row>
    <row r="1246" ht="15" spans="1:10">
      <c r="A1246" s="401">
        <v>22202</v>
      </c>
      <c r="B1246" s="402" t="s">
        <v>1091</v>
      </c>
      <c r="C1246" s="409"/>
      <c r="D1246" s="409"/>
      <c r="E1246" s="409"/>
      <c r="F1246" s="409"/>
      <c r="G1246" s="409"/>
      <c r="H1246" s="409"/>
      <c r="I1246" s="417" t="str">
        <f t="shared" si="24"/>
        <v/>
      </c>
      <c r="J1246" t="s">
        <v>138</v>
      </c>
    </row>
    <row r="1247" ht="15" spans="1:10">
      <c r="A1247" s="401">
        <v>2220201</v>
      </c>
      <c r="B1247" s="408" t="s">
        <v>135</v>
      </c>
      <c r="C1247" s="409"/>
      <c r="D1247" s="409"/>
      <c r="E1247" s="409"/>
      <c r="F1247" s="409"/>
      <c r="G1247" s="409"/>
      <c r="H1247" s="409"/>
      <c r="I1247" s="417" t="str">
        <f t="shared" si="24"/>
        <v/>
      </c>
      <c r="J1247" t="s">
        <v>138</v>
      </c>
    </row>
    <row r="1248" ht="15" spans="1:10">
      <c r="A1248" s="401">
        <v>2220202</v>
      </c>
      <c r="B1248" s="408" t="s">
        <v>136</v>
      </c>
      <c r="C1248" s="409"/>
      <c r="D1248" s="409"/>
      <c r="E1248" s="409"/>
      <c r="F1248" s="409"/>
      <c r="G1248" s="409"/>
      <c r="H1248" s="409"/>
      <c r="I1248" s="417" t="str">
        <f t="shared" si="24"/>
        <v/>
      </c>
      <c r="J1248" t="s">
        <v>138</v>
      </c>
    </row>
    <row r="1249" ht="15" spans="1:10">
      <c r="A1249" s="401">
        <v>2220203</v>
      </c>
      <c r="B1249" s="408" t="s">
        <v>137</v>
      </c>
      <c r="C1249" s="409"/>
      <c r="D1249" s="409"/>
      <c r="E1249" s="409"/>
      <c r="F1249" s="409"/>
      <c r="G1249" s="409"/>
      <c r="H1249" s="409"/>
      <c r="I1249" s="417" t="str">
        <f t="shared" si="24"/>
        <v/>
      </c>
      <c r="J1249" t="s">
        <v>138</v>
      </c>
    </row>
    <row r="1250" ht="15" spans="1:10">
      <c r="A1250" s="401">
        <v>2220204</v>
      </c>
      <c r="B1250" s="408" t="s">
        <v>1092</v>
      </c>
      <c r="C1250" s="409"/>
      <c r="D1250" s="409"/>
      <c r="E1250" s="409"/>
      <c r="F1250" s="409"/>
      <c r="G1250" s="409"/>
      <c r="H1250" s="409"/>
      <c r="I1250" s="417" t="str">
        <f t="shared" si="24"/>
        <v/>
      </c>
      <c r="J1250" t="s">
        <v>138</v>
      </c>
    </row>
    <row r="1251" ht="15" spans="1:10">
      <c r="A1251" s="401">
        <v>2220205</v>
      </c>
      <c r="B1251" s="408" t="s">
        <v>1093</v>
      </c>
      <c r="C1251" s="409"/>
      <c r="D1251" s="409"/>
      <c r="E1251" s="409"/>
      <c r="F1251" s="409"/>
      <c r="G1251" s="409"/>
      <c r="H1251" s="409"/>
      <c r="I1251" s="417" t="str">
        <f t="shared" si="24"/>
        <v/>
      </c>
      <c r="J1251" t="s">
        <v>138</v>
      </c>
    </row>
    <row r="1252" ht="15" spans="1:10">
      <c r="A1252" s="401">
        <v>2220206</v>
      </c>
      <c r="B1252" s="408" t="s">
        <v>1094</v>
      </c>
      <c r="C1252" s="409"/>
      <c r="D1252" s="409"/>
      <c r="E1252" s="409"/>
      <c r="F1252" s="409"/>
      <c r="G1252" s="409"/>
      <c r="H1252" s="409"/>
      <c r="I1252" s="417" t="str">
        <f t="shared" si="24"/>
        <v/>
      </c>
      <c r="J1252" t="s">
        <v>138</v>
      </c>
    </row>
    <row r="1253" ht="15" spans="1:10">
      <c r="A1253" s="401">
        <v>2220207</v>
      </c>
      <c r="B1253" s="408" t="s">
        <v>1095</v>
      </c>
      <c r="C1253" s="409"/>
      <c r="D1253" s="409"/>
      <c r="E1253" s="409"/>
      <c r="F1253" s="409"/>
      <c r="G1253" s="409"/>
      <c r="H1253" s="409"/>
      <c r="I1253" s="417" t="str">
        <f t="shared" si="24"/>
        <v/>
      </c>
      <c r="J1253" t="s">
        <v>138</v>
      </c>
    </row>
    <row r="1254" ht="15" spans="1:10">
      <c r="A1254" s="401">
        <v>2220209</v>
      </c>
      <c r="B1254" s="408" t="s">
        <v>1096</v>
      </c>
      <c r="C1254" s="409"/>
      <c r="D1254" s="409"/>
      <c r="E1254" s="409"/>
      <c r="F1254" s="409"/>
      <c r="G1254" s="409"/>
      <c r="H1254" s="409"/>
      <c r="I1254" s="417" t="str">
        <f t="shared" si="24"/>
        <v/>
      </c>
      <c r="J1254" t="s">
        <v>138</v>
      </c>
    </row>
    <row r="1255" ht="15" spans="1:10">
      <c r="A1255" s="401">
        <v>2220210</v>
      </c>
      <c r="B1255" s="408" t="s">
        <v>1097</v>
      </c>
      <c r="C1255" s="409"/>
      <c r="D1255" s="409"/>
      <c r="E1255" s="409"/>
      <c r="F1255" s="409"/>
      <c r="G1255" s="409"/>
      <c r="H1255" s="409"/>
      <c r="I1255" s="417" t="str">
        <f t="shared" si="24"/>
        <v/>
      </c>
      <c r="J1255" t="s">
        <v>138</v>
      </c>
    </row>
    <row r="1256" ht="15" spans="1:10">
      <c r="A1256" s="425">
        <v>2220211</v>
      </c>
      <c r="B1256" s="427" t="s">
        <v>1098</v>
      </c>
      <c r="C1256" s="409"/>
      <c r="D1256" s="409"/>
      <c r="E1256" s="409"/>
      <c r="F1256" s="409"/>
      <c r="G1256" s="409"/>
      <c r="H1256" s="409"/>
      <c r="I1256" s="417" t="str">
        <f t="shared" si="24"/>
        <v/>
      </c>
      <c r="J1256" t="s">
        <v>138</v>
      </c>
    </row>
    <row r="1257" ht="15" spans="1:10">
      <c r="A1257" s="401">
        <v>2220212</v>
      </c>
      <c r="B1257" s="408" t="s">
        <v>1099</v>
      </c>
      <c r="C1257" s="409"/>
      <c r="D1257" s="409"/>
      <c r="E1257" s="409"/>
      <c r="F1257" s="409"/>
      <c r="G1257" s="409"/>
      <c r="H1257" s="409"/>
      <c r="I1257" s="417" t="str">
        <f t="shared" si="24"/>
        <v/>
      </c>
      <c r="J1257" t="s">
        <v>138</v>
      </c>
    </row>
    <row r="1258" ht="15" spans="1:10">
      <c r="A1258" s="401">
        <v>2220250</v>
      </c>
      <c r="B1258" s="408" t="s">
        <v>145</v>
      </c>
      <c r="C1258" s="409"/>
      <c r="D1258" s="409"/>
      <c r="E1258" s="409"/>
      <c r="F1258" s="409"/>
      <c r="G1258" s="409"/>
      <c r="H1258" s="409"/>
      <c r="I1258" s="417" t="str">
        <f t="shared" si="24"/>
        <v/>
      </c>
      <c r="J1258" t="s">
        <v>138</v>
      </c>
    </row>
    <row r="1259" ht="15" spans="1:10">
      <c r="A1259" s="401">
        <v>2220299</v>
      </c>
      <c r="B1259" s="408" t="s">
        <v>1100</v>
      </c>
      <c r="C1259" s="409"/>
      <c r="D1259" s="409"/>
      <c r="E1259" s="409"/>
      <c r="F1259" s="409"/>
      <c r="G1259" s="409"/>
      <c r="H1259" s="409"/>
      <c r="I1259" s="417" t="str">
        <f t="shared" si="24"/>
        <v/>
      </c>
      <c r="J1259" t="s">
        <v>138</v>
      </c>
    </row>
    <row r="1260" ht="15" spans="1:10">
      <c r="A1260" s="401">
        <v>22203</v>
      </c>
      <c r="B1260" s="402" t="s">
        <v>1101</v>
      </c>
      <c r="C1260" s="409">
        <f>VLOOKUP(A1260,'[1]2020年工作表 (填表用) (2)'!$D$7:$F$1731,3,0)</f>
        <v>0</v>
      </c>
      <c r="D1260" s="409">
        <f>VLOOKUP(A1260,'[1]2020年工作表 (填表用) (2)'!$D$7:$H$1732,5,0)</f>
        <v>0</v>
      </c>
      <c r="E1260" s="409">
        <f>VLOOKUP(A1260,'[1]2020年工作表 (填表用) (2)'!$D$9:$J$1631,7,0)</f>
        <v>0</v>
      </c>
      <c r="F1260" s="409"/>
      <c r="G1260" s="409"/>
      <c r="H1260" s="409">
        <f>VLOOKUP(A1260,'[1]2020年工作表 (填表用) (2)'!$D$7:$L$1683,9,0)</f>
        <v>0</v>
      </c>
      <c r="I1260" s="417" t="str">
        <f t="shared" si="24"/>
        <v/>
      </c>
      <c r="J1260" t="s">
        <v>138</v>
      </c>
    </row>
    <row r="1261" ht="15" spans="1:10">
      <c r="A1261" s="401">
        <v>2220301</v>
      </c>
      <c r="B1261" s="408" t="s">
        <v>1102</v>
      </c>
      <c r="C1261" s="409">
        <f>VLOOKUP(A1261,'[1]2020年工作表 (填表用) (2)'!$D$7:$F$1731,3,0)</f>
        <v>0</v>
      </c>
      <c r="D1261" s="409">
        <f>VLOOKUP(A1261,'[1]2020年工作表 (填表用) (2)'!$D$7:$H$1732,5,0)</f>
        <v>0</v>
      </c>
      <c r="E1261" s="409">
        <f>VLOOKUP(A1261,'[1]2020年工作表 (填表用) (2)'!$D$9:$J$1631,7,0)</f>
        <v>0</v>
      </c>
      <c r="F1261" s="409"/>
      <c r="G1261" s="409"/>
      <c r="H1261" s="409">
        <f>VLOOKUP(A1261,'[1]2020年工作表 (填表用) (2)'!$D$7:$L$1683,9,0)</f>
        <v>0</v>
      </c>
      <c r="I1261" s="417" t="str">
        <f t="shared" si="24"/>
        <v/>
      </c>
      <c r="J1261" t="s">
        <v>138</v>
      </c>
    </row>
    <row r="1262" ht="15" spans="1:10">
      <c r="A1262" s="401">
        <v>2220303</v>
      </c>
      <c r="B1262" s="408" t="s">
        <v>1103</v>
      </c>
      <c r="C1262" s="409">
        <f>VLOOKUP(A1262,'[1]2020年工作表 (填表用) (2)'!$D$7:$F$1731,3,0)</f>
        <v>0</v>
      </c>
      <c r="D1262" s="409">
        <f>VLOOKUP(A1262,'[1]2020年工作表 (填表用) (2)'!$D$7:$H$1732,5,0)</f>
        <v>0</v>
      </c>
      <c r="E1262" s="409">
        <f>VLOOKUP(A1262,'[1]2020年工作表 (填表用) (2)'!$D$9:$J$1631,7,0)</f>
        <v>0</v>
      </c>
      <c r="F1262" s="409"/>
      <c r="G1262" s="409"/>
      <c r="H1262" s="409">
        <f>VLOOKUP(A1262,'[1]2020年工作表 (填表用) (2)'!$D$7:$L$1683,9,0)</f>
        <v>0</v>
      </c>
      <c r="I1262" s="417" t="str">
        <f t="shared" si="24"/>
        <v/>
      </c>
      <c r="J1262" t="s">
        <v>138</v>
      </c>
    </row>
    <row r="1263" ht="15" spans="1:10">
      <c r="A1263" s="401">
        <v>2220304</v>
      </c>
      <c r="B1263" s="408" t="s">
        <v>1104</v>
      </c>
      <c r="C1263" s="409">
        <f>VLOOKUP(A1263,'[1]2020年工作表 (填表用) (2)'!$D$7:$F$1731,3,0)</f>
        <v>0</v>
      </c>
      <c r="D1263" s="409">
        <f>VLOOKUP(A1263,'[1]2020年工作表 (填表用) (2)'!$D$7:$H$1732,5,0)</f>
        <v>0</v>
      </c>
      <c r="E1263" s="409">
        <f>VLOOKUP(A1263,'[1]2020年工作表 (填表用) (2)'!$D$9:$J$1631,7,0)</f>
        <v>0</v>
      </c>
      <c r="F1263" s="409"/>
      <c r="G1263" s="409"/>
      <c r="H1263" s="409">
        <f>VLOOKUP(A1263,'[1]2020年工作表 (填表用) (2)'!$D$7:$L$1683,9,0)</f>
        <v>0</v>
      </c>
      <c r="I1263" s="417" t="str">
        <f t="shared" si="24"/>
        <v/>
      </c>
      <c r="J1263" t="s">
        <v>138</v>
      </c>
    </row>
    <row r="1264" ht="15" spans="1:10">
      <c r="A1264" s="401">
        <v>2220399</v>
      </c>
      <c r="B1264" s="408" t="s">
        <v>1105</v>
      </c>
      <c r="C1264" s="409">
        <f>VLOOKUP(A1264,'[1]2020年工作表 (填表用) (2)'!$D$7:$F$1731,3,0)</f>
        <v>0</v>
      </c>
      <c r="D1264" s="409">
        <f>VLOOKUP(A1264,'[1]2020年工作表 (填表用) (2)'!$D$7:$H$1732,5,0)</f>
        <v>0</v>
      </c>
      <c r="E1264" s="409">
        <f>VLOOKUP(A1264,'[1]2020年工作表 (填表用) (2)'!$D$9:$J$1631,7,0)</f>
        <v>0</v>
      </c>
      <c r="F1264" s="409"/>
      <c r="G1264" s="409"/>
      <c r="H1264" s="409">
        <f>VLOOKUP(A1264,'[1]2020年工作表 (填表用) (2)'!$D$7:$L$1683,9,0)</f>
        <v>0</v>
      </c>
      <c r="I1264" s="417" t="str">
        <f t="shared" si="24"/>
        <v/>
      </c>
      <c r="J1264" t="s">
        <v>138</v>
      </c>
    </row>
    <row r="1265" ht="15" spans="1:10">
      <c r="A1265" s="401">
        <v>22204</v>
      </c>
      <c r="B1265" s="402" t="s">
        <v>1106</v>
      </c>
      <c r="C1265" s="409">
        <f>VLOOKUP(A1265,'[1]2020年工作表 (填表用) (2)'!$D$7:$F$1731,3,0)</f>
        <v>0</v>
      </c>
      <c r="D1265" s="409">
        <f>VLOOKUP(A1265,'[1]2020年工作表 (填表用) (2)'!$D$7:$H$1732,5,0)</f>
        <v>0</v>
      </c>
      <c r="E1265" s="409">
        <f>VLOOKUP(A1265,'[1]2020年工作表 (填表用) (2)'!$D$9:$J$1631,7,0)</f>
        <v>0</v>
      </c>
      <c r="F1265" s="409"/>
      <c r="G1265" s="409"/>
      <c r="H1265" s="409">
        <f>VLOOKUP(A1265,'[1]2020年工作表 (填表用) (2)'!$D$7:$L$1683,9,0)</f>
        <v>0</v>
      </c>
      <c r="I1265" s="417" t="str">
        <f t="shared" si="24"/>
        <v/>
      </c>
      <c r="J1265" t="s">
        <v>138</v>
      </c>
    </row>
    <row r="1266" ht="15" spans="1:10">
      <c r="A1266" s="401">
        <v>2220401</v>
      </c>
      <c r="B1266" s="408" t="s">
        <v>1107</v>
      </c>
      <c r="C1266" s="409">
        <f>VLOOKUP(A1266,'[1]2020年工作表 (填表用) (2)'!$D$7:$F$1731,3,0)</f>
        <v>0</v>
      </c>
      <c r="D1266" s="409">
        <f>VLOOKUP(A1266,'[1]2020年工作表 (填表用) (2)'!$D$7:$H$1732,5,0)</f>
        <v>0</v>
      </c>
      <c r="E1266" s="409">
        <f>VLOOKUP(A1266,'[1]2020年工作表 (填表用) (2)'!$D$9:$J$1631,7,0)</f>
        <v>0</v>
      </c>
      <c r="F1266" s="409"/>
      <c r="G1266" s="409"/>
      <c r="H1266" s="409">
        <f>VLOOKUP(A1266,'[1]2020年工作表 (填表用) (2)'!$D$7:$L$1683,9,0)</f>
        <v>0</v>
      </c>
      <c r="I1266" s="417" t="str">
        <f t="shared" si="24"/>
        <v/>
      </c>
      <c r="J1266" t="s">
        <v>138</v>
      </c>
    </row>
    <row r="1267" ht="15" spans="1:10">
      <c r="A1267" s="401">
        <v>2220402</v>
      </c>
      <c r="B1267" s="408" t="s">
        <v>1108</v>
      </c>
      <c r="C1267" s="409">
        <f>VLOOKUP(A1267,'[1]2020年工作表 (填表用) (2)'!$D$7:$F$1731,3,0)</f>
        <v>0</v>
      </c>
      <c r="D1267" s="409">
        <f>VLOOKUP(A1267,'[1]2020年工作表 (填表用) (2)'!$D$7:$H$1732,5,0)</f>
        <v>0</v>
      </c>
      <c r="E1267" s="409">
        <f>VLOOKUP(A1267,'[1]2020年工作表 (填表用) (2)'!$D$9:$J$1631,7,0)</f>
        <v>0</v>
      </c>
      <c r="F1267" s="409"/>
      <c r="G1267" s="409"/>
      <c r="H1267" s="409">
        <f>VLOOKUP(A1267,'[1]2020年工作表 (填表用) (2)'!$D$7:$L$1683,9,0)</f>
        <v>0</v>
      </c>
      <c r="I1267" s="417" t="str">
        <f t="shared" si="24"/>
        <v/>
      </c>
      <c r="J1267" t="s">
        <v>138</v>
      </c>
    </row>
    <row r="1268" ht="15" spans="1:10">
      <c r="A1268" s="401">
        <v>2220403</v>
      </c>
      <c r="B1268" s="408" t="s">
        <v>1109</v>
      </c>
      <c r="C1268" s="409">
        <f>VLOOKUP(A1268,'[1]2020年工作表 (填表用) (2)'!$D$7:$F$1731,3,0)</f>
        <v>0</v>
      </c>
      <c r="D1268" s="409">
        <f>VLOOKUP(A1268,'[1]2020年工作表 (填表用) (2)'!$D$7:$H$1732,5,0)</f>
        <v>0</v>
      </c>
      <c r="E1268" s="409">
        <f>VLOOKUP(A1268,'[1]2020年工作表 (填表用) (2)'!$D$9:$J$1631,7,0)</f>
        <v>0</v>
      </c>
      <c r="F1268" s="409"/>
      <c r="G1268" s="409"/>
      <c r="H1268" s="409">
        <f>VLOOKUP(A1268,'[1]2020年工作表 (填表用) (2)'!$D$7:$L$1683,9,0)</f>
        <v>0</v>
      </c>
      <c r="I1268" s="417" t="str">
        <f t="shared" si="24"/>
        <v/>
      </c>
      <c r="J1268" t="s">
        <v>138</v>
      </c>
    </row>
    <row r="1269" ht="15" spans="1:10">
      <c r="A1269" s="401">
        <v>2220404</v>
      </c>
      <c r="B1269" s="408" t="s">
        <v>1110</v>
      </c>
      <c r="C1269" s="409">
        <f>VLOOKUP(A1269,'[1]2020年工作表 (填表用) (2)'!$D$7:$F$1731,3,0)</f>
        <v>0</v>
      </c>
      <c r="D1269" s="409">
        <f>VLOOKUP(A1269,'[1]2020年工作表 (填表用) (2)'!$D$7:$H$1732,5,0)</f>
        <v>0</v>
      </c>
      <c r="E1269" s="409">
        <f>VLOOKUP(A1269,'[1]2020年工作表 (填表用) (2)'!$D$9:$J$1631,7,0)</f>
        <v>0</v>
      </c>
      <c r="F1269" s="409"/>
      <c r="G1269" s="409"/>
      <c r="H1269" s="409">
        <f>VLOOKUP(A1269,'[1]2020年工作表 (填表用) (2)'!$D$7:$L$1683,9,0)</f>
        <v>0</v>
      </c>
      <c r="I1269" s="417" t="str">
        <f t="shared" si="24"/>
        <v/>
      </c>
      <c r="J1269" t="s">
        <v>138</v>
      </c>
    </row>
    <row r="1270" ht="15" spans="1:10">
      <c r="A1270" s="401">
        <v>2220499</v>
      </c>
      <c r="B1270" s="408" t="s">
        <v>1111</v>
      </c>
      <c r="C1270" s="409">
        <f>VLOOKUP(A1270,'[1]2020年工作表 (填表用) (2)'!$D$7:$F$1731,3,0)</f>
        <v>0</v>
      </c>
      <c r="D1270" s="409">
        <f>VLOOKUP(A1270,'[1]2020年工作表 (填表用) (2)'!$D$7:$H$1732,5,0)</f>
        <v>0</v>
      </c>
      <c r="E1270" s="409">
        <f>VLOOKUP(A1270,'[1]2020年工作表 (填表用) (2)'!$D$9:$J$1631,7,0)</f>
        <v>0</v>
      </c>
      <c r="F1270" s="409"/>
      <c r="G1270" s="409"/>
      <c r="H1270" s="409">
        <f>VLOOKUP(A1270,'[1]2020年工作表 (填表用) (2)'!$D$7:$L$1683,9,0)</f>
        <v>0</v>
      </c>
      <c r="I1270" s="417" t="str">
        <f t="shared" si="24"/>
        <v/>
      </c>
      <c r="J1270" t="s">
        <v>138</v>
      </c>
    </row>
    <row r="1271" ht="15" spans="1:9">
      <c r="A1271" s="401">
        <v>22205</v>
      </c>
      <c r="B1271" s="402" t="s">
        <v>1112</v>
      </c>
      <c r="C1271" s="409">
        <f>VLOOKUP(A1271,'[1]2020年工作表 (填表用) (2)'!$D$7:$F$1731,3,0)</f>
        <v>132</v>
      </c>
      <c r="D1271" s="409">
        <f>VLOOKUP(A1271,'[1]2020年工作表 (填表用) (2)'!$D$7:$H$1732,5,0)</f>
        <v>0</v>
      </c>
      <c r="E1271" s="409">
        <f>VLOOKUP(A1271,'[1]2020年工作表 (填表用) (2)'!$D$9:$J$1631,7,0)</f>
        <v>0</v>
      </c>
      <c r="F1271" s="409"/>
      <c r="G1271" s="409"/>
      <c r="H1271" s="409">
        <f>VLOOKUP(A1271,'[1]2020年工作表 (填表用) (2)'!$D$7:$L$1683,9,0)</f>
        <v>0</v>
      </c>
      <c r="I1271" s="417" t="str">
        <f t="shared" si="24"/>
        <v/>
      </c>
    </row>
    <row r="1272" ht="15" spans="1:10">
      <c r="A1272" s="401">
        <v>2220501</v>
      </c>
      <c r="B1272" s="408" t="s">
        <v>1113</v>
      </c>
      <c r="C1272" s="409">
        <f>VLOOKUP(A1272,'[1]2020年工作表 (填表用) (2)'!$D$7:$F$1731,3,0)</f>
        <v>0</v>
      </c>
      <c r="D1272" s="409">
        <f>VLOOKUP(A1272,'[1]2020年工作表 (填表用) (2)'!$D$7:$H$1732,5,0)</f>
        <v>0</v>
      </c>
      <c r="E1272" s="409">
        <f>VLOOKUP(A1272,'[1]2020年工作表 (填表用) (2)'!$D$9:$J$1631,7,0)</f>
        <v>0</v>
      </c>
      <c r="F1272" s="409"/>
      <c r="G1272" s="409"/>
      <c r="H1272" s="409">
        <f>VLOOKUP(A1272,'[1]2020年工作表 (填表用) (2)'!$D$7:$L$1683,9,0)</f>
        <v>0</v>
      </c>
      <c r="I1272" s="417" t="str">
        <f t="shared" si="24"/>
        <v/>
      </c>
      <c r="J1272" t="s">
        <v>138</v>
      </c>
    </row>
    <row r="1273" ht="15" spans="1:10">
      <c r="A1273" s="401">
        <v>2220502</v>
      </c>
      <c r="B1273" s="408" t="s">
        <v>1114</v>
      </c>
      <c r="C1273" s="409">
        <f>VLOOKUP(A1273,'[1]2020年工作表 (填表用) (2)'!$D$7:$F$1731,3,0)</f>
        <v>0</v>
      </c>
      <c r="D1273" s="409">
        <f>VLOOKUP(A1273,'[1]2020年工作表 (填表用) (2)'!$D$7:$H$1732,5,0)</f>
        <v>0</v>
      </c>
      <c r="E1273" s="409">
        <f>VLOOKUP(A1273,'[1]2020年工作表 (填表用) (2)'!$D$9:$J$1631,7,0)</f>
        <v>0</v>
      </c>
      <c r="F1273" s="409"/>
      <c r="G1273" s="409"/>
      <c r="H1273" s="409">
        <f>VLOOKUP(A1273,'[1]2020年工作表 (填表用) (2)'!$D$7:$L$1683,9,0)</f>
        <v>0</v>
      </c>
      <c r="I1273" s="417" t="str">
        <f t="shared" si="24"/>
        <v/>
      </c>
      <c r="J1273" t="s">
        <v>138</v>
      </c>
    </row>
    <row r="1274" ht="15" spans="1:10">
      <c r="A1274" s="401">
        <v>2220503</v>
      </c>
      <c r="B1274" s="408" t="s">
        <v>1115</v>
      </c>
      <c r="C1274" s="409">
        <f>VLOOKUP(A1274,'[1]2020年工作表 (填表用) (2)'!$D$7:$F$1731,3,0)</f>
        <v>0</v>
      </c>
      <c r="D1274" s="409">
        <f>VLOOKUP(A1274,'[1]2020年工作表 (填表用) (2)'!$D$7:$H$1732,5,0)</f>
        <v>0</v>
      </c>
      <c r="E1274" s="409">
        <f>VLOOKUP(A1274,'[1]2020年工作表 (填表用) (2)'!$D$9:$J$1631,7,0)</f>
        <v>0</v>
      </c>
      <c r="F1274" s="409"/>
      <c r="G1274" s="409"/>
      <c r="H1274" s="409">
        <f>VLOOKUP(A1274,'[1]2020年工作表 (填表用) (2)'!$D$7:$L$1683,9,0)</f>
        <v>0</v>
      </c>
      <c r="I1274" s="417" t="str">
        <f t="shared" si="24"/>
        <v/>
      </c>
      <c r="J1274" t="s">
        <v>138</v>
      </c>
    </row>
    <row r="1275" ht="15" spans="1:10">
      <c r="A1275" s="401">
        <v>2220504</v>
      </c>
      <c r="B1275" s="408" t="s">
        <v>1116</v>
      </c>
      <c r="C1275" s="409">
        <f>VLOOKUP(A1275,'[1]2020年工作表 (填表用) (2)'!$D$7:$F$1731,3,0)</f>
        <v>0</v>
      </c>
      <c r="D1275" s="409">
        <f>VLOOKUP(A1275,'[1]2020年工作表 (填表用) (2)'!$D$7:$H$1732,5,0)</f>
        <v>0</v>
      </c>
      <c r="E1275" s="409">
        <f>VLOOKUP(A1275,'[1]2020年工作表 (填表用) (2)'!$D$9:$J$1631,7,0)</f>
        <v>0</v>
      </c>
      <c r="F1275" s="409"/>
      <c r="G1275" s="409"/>
      <c r="H1275" s="409">
        <f>VLOOKUP(A1275,'[1]2020年工作表 (填表用) (2)'!$D$7:$L$1683,9,0)</f>
        <v>0</v>
      </c>
      <c r="I1275" s="417" t="str">
        <f t="shared" si="24"/>
        <v/>
      </c>
      <c r="J1275" t="s">
        <v>138</v>
      </c>
    </row>
    <row r="1276" ht="15" spans="1:10">
      <c r="A1276" s="401">
        <v>2220505</v>
      </c>
      <c r="B1276" s="408" t="s">
        <v>1117</v>
      </c>
      <c r="C1276" s="409">
        <f>VLOOKUP(A1276,'[1]2020年工作表 (填表用) (2)'!$D$7:$F$1731,3,0)</f>
        <v>0</v>
      </c>
      <c r="D1276" s="409">
        <f>VLOOKUP(A1276,'[1]2020年工作表 (填表用) (2)'!$D$7:$H$1732,5,0)</f>
        <v>0</v>
      </c>
      <c r="E1276" s="409">
        <f>VLOOKUP(A1276,'[1]2020年工作表 (填表用) (2)'!$D$9:$J$1631,7,0)</f>
        <v>0</v>
      </c>
      <c r="F1276" s="409"/>
      <c r="G1276" s="409"/>
      <c r="H1276" s="409">
        <f>VLOOKUP(A1276,'[1]2020年工作表 (填表用) (2)'!$D$7:$L$1683,9,0)</f>
        <v>0</v>
      </c>
      <c r="I1276" s="417" t="str">
        <f t="shared" si="24"/>
        <v/>
      </c>
      <c r="J1276" t="s">
        <v>138</v>
      </c>
    </row>
    <row r="1277" ht="15" spans="1:10">
      <c r="A1277" s="401">
        <v>2220506</v>
      </c>
      <c r="B1277" s="408" t="s">
        <v>1118</v>
      </c>
      <c r="C1277" s="409">
        <f>VLOOKUP(A1277,'[1]2020年工作表 (填表用) (2)'!$D$7:$F$1731,3,0)</f>
        <v>0</v>
      </c>
      <c r="D1277" s="409">
        <f>VLOOKUP(A1277,'[1]2020年工作表 (填表用) (2)'!$D$7:$H$1732,5,0)</f>
        <v>0</v>
      </c>
      <c r="E1277" s="409">
        <f>VLOOKUP(A1277,'[1]2020年工作表 (填表用) (2)'!$D$9:$J$1631,7,0)</f>
        <v>0</v>
      </c>
      <c r="F1277" s="409"/>
      <c r="G1277" s="409"/>
      <c r="H1277" s="409">
        <f>VLOOKUP(A1277,'[1]2020年工作表 (填表用) (2)'!$D$7:$L$1683,9,0)</f>
        <v>0</v>
      </c>
      <c r="I1277" s="417" t="str">
        <f t="shared" si="24"/>
        <v/>
      </c>
      <c r="J1277" t="s">
        <v>138</v>
      </c>
    </row>
    <row r="1278" ht="15" spans="1:10">
      <c r="A1278" s="401">
        <v>2220507</v>
      </c>
      <c r="B1278" s="408" t="s">
        <v>1119</v>
      </c>
      <c r="C1278" s="409">
        <f>VLOOKUP(A1278,'[1]2020年工作表 (填表用) (2)'!$D$7:$F$1731,3,0)</f>
        <v>0</v>
      </c>
      <c r="D1278" s="409">
        <f>VLOOKUP(A1278,'[1]2020年工作表 (填表用) (2)'!$D$7:$H$1732,5,0)</f>
        <v>0</v>
      </c>
      <c r="E1278" s="409">
        <f>VLOOKUP(A1278,'[1]2020年工作表 (填表用) (2)'!$D$9:$J$1631,7,0)</f>
        <v>0</v>
      </c>
      <c r="F1278" s="409"/>
      <c r="G1278" s="409"/>
      <c r="H1278" s="409">
        <f>VLOOKUP(A1278,'[1]2020年工作表 (填表用) (2)'!$D$7:$L$1683,9,0)</f>
        <v>0</v>
      </c>
      <c r="I1278" s="417" t="str">
        <f t="shared" si="24"/>
        <v/>
      </c>
      <c r="J1278" t="s">
        <v>138</v>
      </c>
    </row>
    <row r="1279" ht="15" spans="1:10">
      <c r="A1279" s="401">
        <v>2220508</v>
      </c>
      <c r="B1279" s="408" t="s">
        <v>1120</v>
      </c>
      <c r="C1279" s="409">
        <f>VLOOKUP(A1279,'[1]2020年工作表 (填表用) (2)'!$D$7:$F$1731,3,0)</f>
        <v>0</v>
      </c>
      <c r="D1279" s="409">
        <f>VLOOKUP(A1279,'[1]2020年工作表 (填表用) (2)'!$D$7:$H$1732,5,0)</f>
        <v>0</v>
      </c>
      <c r="E1279" s="409">
        <f>VLOOKUP(A1279,'[1]2020年工作表 (填表用) (2)'!$D$9:$J$1631,7,0)</f>
        <v>0</v>
      </c>
      <c r="F1279" s="409"/>
      <c r="G1279" s="409"/>
      <c r="H1279" s="409">
        <f>VLOOKUP(A1279,'[1]2020年工作表 (填表用) (2)'!$D$7:$L$1683,9,0)</f>
        <v>0</v>
      </c>
      <c r="I1279" s="417" t="str">
        <f t="shared" si="24"/>
        <v/>
      </c>
      <c r="J1279" t="s">
        <v>138</v>
      </c>
    </row>
    <row r="1280" ht="15" spans="1:10">
      <c r="A1280" s="401">
        <v>2220509</v>
      </c>
      <c r="B1280" s="408" t="s">
        <v>1121</v>
      </c>
      <c r="C1280" s="409">
        <f>VLOOKUP(A1280,'[1]2020年工作表 (填表用) (2)'!$D$7:$F$1731,3,0)</f>
        <v>0</v>
      </c>
      <c r="D1280" s="409">
        <f>VLOOKUP(A1280,'[1]2020年工作表 (填表用) (2)'!$D$7:$H$1732,5,0)</f>
        <v>0</v>
      </c>
      <c r="E1280" s="409">
        <f>VLOOKUP(A1280,'[1]2020年工作表 (填表用) (2)'!$D$9:$J$1631,7,0)</f>
        <v>0</v>
      </c>
      <c r="F1280" s="409"/>
      <c r="G1280" s="409"/>
      <c r="H1280" s="409">
        <f>VLOOKUP(A1280,'[1]2020年工作表 (填表用) (2)'!$D$7:$L$1683,9,0)</f>
        <v>0</v>
      </c>
      <c r="I1280" s="417" t="str">
        <f t="shared" si="24"/>
        <v/>
      </c>
      <c r="J1280" t="s">
        <v>138</v>
      </c>
    </row>
    <row r="1281" ht="15" spans="1:10">
      <c r="A1281" s="401">
        <v>2220510</v>
      </c>
      <c r="B1281" s="408" t="s">
        <v>1122</v>
      </c>
      <c r="C1281" s="409">
        <f>VLOOKUP(A1281,'[1]2020年工作表 (填表用) (2)'!$D$7:$F$1731,3,0)</f>
        <v>0</v>
      </c>
      <c r="D1281" s="409">
        <f>VLOOKUP(A1281,'[1]2020年工作表 (填表用) (2)'!$D$7:$H$1732,5,0)</f>
        <v>0</v>
      </c>
      <c r="E1281" s="409">
        <f>VLOOKUP(A1281,'[1]2020年工作表 (填表用) (2)'!$D$9:$J$1631,7,0)</f>
        <v>0</v>
      </c>
      <c r="F1281" s="409"/>
      <c r="G1281" s="409"/>
      <c r="H1281" s="409">
        <f>VLOOKUP(A1281,'[1]2020年工作表 (填表用) (2)'!$D$7:$L$1683,9,0)</f>
        <v>0</v>
      </c>
      <c r="I1281" s="417" t="str">
        <f t="shared" si="24"/>
        <v/>
      </c>
      <c r="J1281" t="s">
        <v>138</v>
      </c>
    </row>
    <row r="1282" ht="15" spans="1:9">
      <c r="A1282" s="401">
        <v>2220599</v>
      </c>
      <c r="B1282" s="408" t="s">
        <v>1123</v>
      </c>
      <c r="C1282" s="409">
        <f>VLOOKUP(A1282,'[1]2020年工作表 (填表用) (2)'!$D$7:$F$1731,3,0)</f>
        <v>132</v>
      </c>
      <c r="D1282" s="409">
        <f>VLOOKUP(A1282,'[1]2020年工作表 (填表用) (2)'!$D$7:$H$1732,5,0)</f>
        <v>0</v>
      </c>
      <c r="E1282" s="409">
        <f>VLOOKUP(A1282,'[1]2020年工作表 (填表用) (2)'!$D$9:$J$1631,7,0)</f>
        <v>0</v>
      </c>
      <c r="F1282" s="409"/>
      <c r="G1282" s="409"/>
      <c r="H1282" s="409">
        <f>VLOOKUP(A1282,'[1]2020年工作表 (填表用) (2)'!$D$7:$L$1683,9,0)</f>
        <v>0</v>
      </c>
      <c r="I1282" s="417" t="str">
        <f t="shared" si="24"/>
        <v/>
      </c>
    </row>
    <row r="1283" ht="15" spans="1:14">
      <c r="A1283" s="401">
        <v>224</v>
      </c>
      <c r="B1283" s="402" t="s">
        <v>1124</v>
      </c>
      <c r="C1283" s="409">
        <f>VLOOKUP(A1283,'[1]2020年工作表 (填表用) (2)'!$D$7:$F$1731,3,0)</f>
        <v>4168</v>
      </c>
      <c r="D1283" s="409">
        <f>VLOOKUP(A1283,'[1]2020年工作表 (填表用) (2)'!$D$7:$H$1732,5,0)</f>
        <v>4584</v>
      </c>
      <c r="E1283" s="409">
        <f>VLOOKUP(A1283,'[1]2020年工作表 (填表用) (2)'!$D$9:$J$1631,7,0)</f>
        <v>8789</v>
      </c>
      <c r="F1283" s="409"/>
      <c r="G1283" s="409"/>
      <c r="H1283" s="409">
        <f>VLOOKUP(A1283,'[1]2020年工作表 (填表用) (2)'!$D$7:$L$1683,9,0)</f>
        <v>8672</v>
      </c>
      <c r="I1283" s="417" t="str">
        <f t="shared" si="24"/>
        <v/>
      </c>
      <c r="L1283">
        <v>3</v>
      </c>
      <c r="N1283" s="418">
        <f>H1283+L1283</f>
        <v>8675</v>
      </c>
    </row>
    <row r="1284" ht="15" spans="1:9">
      <c r="A1284" s="401">
        <v>22401</v>
      </c>
      <c r="B1284" s="402" t="s">
        <v>1125</v>
      </c>
      <c r="C1284" s="409">
        <f>VLOOKUP(A1284,'[1]2020年工作表 (填表用) (2)'!$D$7:$F$1731,3,0)</f>
        <v>1653</v>
      </c>
      <c r="D1284" s="409">
        <f>VLOOKUP(A1284,'[1]2020年工作表 (填表用) (2)'!$D$7:$H$1732,5,0)</f>
        <v>2552</v>
      </c>
      <c r="E1284" s="409">
        <f>VLOOKUP(A1284,'[1]2020年工作表 (填表用) (2)'!$D$9:$J$1631,7,0)</f>
        <v>1842</v>
      </c>
      <c r="F1284" s="409"/>
      <c r="G1284" s="409"/>
      <c r="H1284" s="409">
        <f>VLOOKUP(A1284,'[1]2020年工作表 (填表用) (2)'!$D$7:$L$1683,9,0)</f>
        <v>1819</v>
      </c>
      <c r="I1284" s="417" t="str">
        <f t="shared" si="24"/>
        <v/>
      </c>
    </row>
    <row r="1285" ht="15" spans="1:9">
      <c r="A1285" s="401">
        <v>2240101</v>
      </c>
      <c r="B1285" s="408" t="s">
        <v>135</v>
      </c>
      <c r="C1285" s="409">
        <f>VLOOKUP(A1285,'[1]2020年工作表 (填表用) (2)'!$D$7:$F$1731,3,0)</f>
        <v>753</v>
      </c>
      <c r="D1285" s="409">
        <f>VLOOKUP(A1285,'[1]2020年工作表 (填表用) (2)'!$D$7:$H$1732,5,0)</f>
        <v>902</v>
      </c>
      <c r="E1285" s="409">
        <f>VLOOKUP(A1285,'[1]2020年工作表 (填表用) (2)'!$D$9:$J$1631,7,0)</f>
        <v>955</v>
      </c>
      <c r="F1285" s="409"/>
      <c r="G1285" s="409"/>
      <c r="H1285" s="409">
        <f>VLOOKUP(A1285,'[1]2020年工作表 (填表用) (2)'!$D$7:$L$1683,9,0)</f>
        <v>939</v>
      </c>
      <c r="I1285" s="417" t="str">
        <f t="shared" si="24"/>
        <v/>
      </c>
    </row>
    <row r="1286" ht="15" spans="1:9">
      <c r="A1286" s="401">
        <v>2240102</v>
      </c>
      <c r="B1286" s="408" t="s">
        <v>136</v>
      </c>
      <c r="C1286" s="409">
        <f>VLOOKUP(A1286,'[1]2020年工作表 (填表用) (2)'!$D$7:$F$1731,3,0)</f>
        <v>230</v>
      </c>
      <c r="D1286" s="409">
        <f>VLOOKUP(A1286,'[1]2020年工作表 (填表用) (2)'!$D$7:$H$1732,5,0)</f>
        <v>656</v>
      </c>
      <c r="E1286" s="409">
        <f>VLOOKUP(A1286,'[1]2020年工作表 (填表用) (2)'!$D$9:$J$1631,7,0)</f>
        <v>11</v>
      </c>
      <c r="F1286" s="409"/>
      <c r="G1286" s="409"/>
      <c r="H1286" s="409">
        <f>VLOOKUP(A1286,'[1]2020年工作表 (填表用) (2)'!$D$7:$L$1683,9,0)</f>
        <v>63</v>
      </c>
      <c r="I1286" s="417" t="str">
        <f t="shared" si="24"/>
        <v/>
      </c>
    </row>
    <row r="1287" ht="15" spans="1:10">
      <c r="A1287" s="401">
        <v>2240103</v>
      </c>
      <c r="B1287" s="408" t="s">
        <v>137</v>
      </c>
      <c r="C1287" s="409">
        <f>VLOOKUP(A1287,'[1]2020年工作表 (填表用) (2)'!$D$7:$F$1731,3,0)</f>
        <v>0</v>
      </c>
      <c r="D1287" s="409">
        <f>VLOOKUP(A1287,'[1]2020年工作表 (填表用) (2)'!$D$7:$H$1732,5,0)</f>
        <v>0</v>
      </c>
      <c r="E1287" s="409">
        <f>VLOOKUP(A1287,'[1]2020年工作表 (填表用) (2)'!$D$9:$J$1631,7,0)</f>
        <v>0</v>
      </c>
      <c r="F1287" s="409"/>
      <c r="G1287" s="409"/>
      <c r="H1287" s="409">
        <f>VLOOKUP(A1287,'[1]2020年工作表 (填表用) (2)'!$D$7:$L$1683,9,0)</f>
        <v>0</v>
      </c>
      <c r="I1287" s="417" t="str">
        <f t="shared" si="24"/>
        <v/>
      </c>
      <c r="J1287" t="s">
        <v>138</v>
      </c>
    </row>
    <row r="1288" ht="15" spans="1:9">
      <c r="A1288" s="401">
        <v>2240104</v>
      </c>
      <c r="B1288" s="408" t="s">
        <v>1126</v>
      </c>
      <c r="C1288" s="409">
        <f>VLOOKUP(A1288,'[1]2020年工作表 (填表用) (2)'!$D$7:$F$1731,3,0)</f>
        <v>0</v>
      </c>
      <c r="D1288" s="409">
        <f>VLOOKUP(A1288,'[1]2020年工作表 (填表用) (2)'!$D$7:$H$1732,5,0)</f>
        <v>0</v>
      </c>
      <c r="E1288" s="409">
        <f>VLOOKUP(A1288,'[1]2020年工作表 (填表用) (2)'!$D$9:$J$1631,7,0)</f>
        <v>108</v>
      </c>
      <c r="F1288" s="409"/>
      <c r="G1288" s="409"/>
      <c r="H1288" s="409">
        <f>VLOOKUP(A1288,'[1]2020年工作表 (填表用) (2)'!$D$7:$L$1683,9,0)</f>
        <v>108</v>
      </c>
      <c r="I1288" s="417" t="str">
        <f t="shared" si="24"/>
        <v/>
      </c>
    </row>
    <row r="1289" ht="15" spans="1:10">
      <c r="A1289" s="401">
        <v>2240105</v>
      </c>
      <c r="B1289" s="408" t="s">
        <v>1127</v>
      </c>
      <c r="C1289" s="409">
        <f>VLOOKUP(A1289,'[1]2020年工作表 (填表用) (2)'!$D$7:$F$1731,3,0)</f>
        <v>0</v>
      </c>
      <c r="D1289" s="409">
        <f>VLOOKUP(A1289,'[1]2020年工作表 (填表用) (2)'!$D$7:$H$1732,5,0)</f>
        <v>0</v>
      </c>
      <c r="E1289" s="409">
        <f>VLOOKUP(A1289,'[1]2020年工作表 (填表用) (2)'!$D$9:$J$1631,7,0)</f>
        <v>0</v>
      </c>
      <c r="F1289" s="409"/>
      <c r="G1289" s="409"/>
      <c r="H1289" s="409">
        <f>VLOOKUP(A1289,'[1]2020年工作表 (填表用) (2)'!$D$7:$L$1683,9,0)</f>
        <v>0</v>
      </c>
      <c r="I1289" s="417" t="str">
        <f t="shared" si="24"/>
        <v/>
      </c>
      <c r="J1289" t="s">
        <v>138</v>
      </c>
    </row>
    <row r="1290" ht="15" spans="1:9">
      <c r="A1290" s="401">
        <v>2240106</v>
      </c>
      <c r="B1290" s="408" t="s">
        <v>1128</v>
      </c>
      <c r="C1290" s="409">
        <f>VLOOKUP(A1290,'[1]2020年工作表 (填表用) (2)'!$D$7:$F$1731,3,0)</f>
        <v>464</v>
      </c>
      <c r="D1290" s="409">
        <f>VLOOKUP(A1290,'[1]2020年工作表 (填表用) (2)'!$D$7:$H$1732,5,0)</f>
        <v>767</v>
      </c>
      <c r="E1290" s="409">
        <f>VLOOKUP(A1290,'[1]2020年工作表 (填表用) (2)'!$D$9:$J$1631,7,0)</f>
        <v>650</v>
      </c>
      <c r="F1290" s="409"/>
      <c r="G1290" s="409"/>
      <c r="H1290" s="409">
        <f>VLOOKUP(A1290,'[1]2020年工作表 (填表用) (2)'!$D$7:$L$1683,9,0)</f>
        <v>601</v>
      </c>
      <c r="I1290" s="417" t="str">
        <f t="shared" si="24"/>
        <v/>
      </c>
    </row>
    <row r="1291" ht="15" spans="1:10">
      <c r="A1291" s="401">
        <v>2240107</v>
      </c>
      <c r="B1291" s="408" t="s">
        <v>1129</v>
      </c>
      <c r="C1291" s="409">
        <f>VLOOKUP(A1291,'[1]2020年工作表 (填表用) (2)'!$D$7:$F$1731,3,0)</f>
        <v>0</v>
      </c>
      <c r="D1291" s="409">
        <f>VLOOKUP(A1291,'[1]2020年工作表 (填表用) (2)'!$D$7:$H$1732,5,0)</f>
        <v>0</v>
      </c>
      <c r="E1291" s="409">
        <f>VLOOKUP(A1291,'[1]2020年工作表 (填表用) (2)'!$D$9:$J$1631,7,0)</f>
        <v>0</v>
      </c>
      <c r="F1291" s="409"/>
      <c r="G1291" s="409"/>
      <c r="H1291" s="409">
        <f>VLOOKUP(A1291,'[1]2020年工作表 (填表用) (2)'!$D$7:$L$1683,9,0)</f>
        <v>0</v>
      </c>
      <c r="I1291" s="417" t="str">
        <f t="shared" si="24"/>
        <v/>
      </c>
      <c r="J1291" t="s">
        <v>138</v>
      </c>
    </row>
    <row r="1292" ht="15" spans="1:9">
      <c r="A1292" s="401">
        <v>2240108</v>
      </c>
      <c r="B1292" s="408" t="s">
        <v>1130</v>
      </c>
      <c r="C1292" s="409">
        <f>VLOOKUP(A1292,'[1]2020年工作表 (填表用) (2)'!$D$7:$F$1731,3,0)</f>
        <v>115</v>
      </c>
      <c r="D1292" s="409">
        <f>VLOOKUP(A1292,'[1]2020年工作表 (填表用) (2)'!$D$7:$H$1732,5,0)</f>
        <v>115</v>
      </c>
      <c r="E1292" s="409">
        <f>VLOOKUP(A1292,'[1]2020年工作表 (填表用) (2)'!$D$9:$J$1631,7,0)</f>
        <v>0</v>
      </c>
      <c r="F1292" s="409"/>
      <c r="G1292" s="409"/>
      <c r="H1292" s="409">
        <f>VLOOKUP(A1292,'[1]2020年工作表 (填表用) (2)'!$D$7:$L$1683,9,0)</f>
        <v>0</v>
      </c>
      <c r="I1292" s="417" t="str">
        <f t="shared" si="24"/>
        <v/>
      </c>
    </row>
    <row r="1293" ht="15" spans="1:10">
      <c r="A1293" s="401">
        <v>2240109</v>
      </c>
      <c r="B1293" s="408" t="s">
        <v>1131</v>
      </c>
      <c r="C1293" s="409">
        <f>VLOOKUP(A1293,'[1]2020年工作表 (填表用) (2)'!$D$7:$F$1731,3,0)</f>
        <v>0</v>
      </c>
      <c r="D1293" s="409">
        <f>VLOOKUP(A1293,'[1]2020年工作表 (填表用) (2)'!$D$7:$H$1732,5,0)</f>
        <v>0</v>
      </c>
      <c r="E1293" s="409">
        <f>VLOOKUP(A1293,'[1]2020年工作表 (填表用) (2)'!$D$9:$J$1631,7,0)</f>
        <v>0</v>
      </c>
      <c r="F1293" s="409"/>
      <c r="G1293" s="409"/>
      <c r="H1293" s="409">
        <f>VLOOKUP(A1293,'[1]2020年工作表 (填表用) (2)'!$D$7:$L$1683,9,0)</f>
        <v>0</v>
      </c>
      <c r="I1293" s="417" t="str">
        <f t="shared" si="24"/>
        <v/>
      </c>
      <c r="J1293" t="s">
        <v>138</v>
      </c>
    </row>
    <row r="1294" ht="15" spans="1:9">
      <c r="A1294" s="401">
        <v>2240150</v>
      </c>
      <c r="B1294" s="408" t="s">
        <v>145</v>
      </c>
      <c r="C1294" s="409">
        <f>VLOOKUP(A1294,'[1]2020年工作表 (填表用) (2)'!$D$7:$F$1731,3,0)</f>
        <v>87</v>
      </c>
      <c r="D1294" s="409">
        <f>VLOOKUP(A1294,'[1]2020年工作表 (填表用) (2)'!$D$7:$H$1732,5,0)</f>
        <v>101</v>
      </c>
      <c r="E1294" s="409">
        <f>VLOOKUP(A1294,'[1]2020年工作表 (填表用) (2)'!$D$9:$J$1631,7,0)</f>
        <v>118</v>
      </c>
      <c r="F1294" s="409"/>
      <c r="G1294" s="409"/>
      <c r="H1294" s="409">
        <f>VLOOKUP(A1294,'[1]2020年工作表 (填表用) (2)'!$D$7:$L$1683,9,0)</f>
        <v>108</v>
      </c>
      <c r="I1294" s="417" t="str">
        <f t="shared" si="24"/>
        <v/>
      </c>
    </row>
    <row r="1295" ht="15" spans="1:9">
      <c r="A1295" s="401">
        <v>2240199</v>
      </c>
      <c r="B1295" s="408" t="s">
        <v>1132</v>
      </c>
      <c r="C1295" s="409">
        <f>VLOOKUP(A1295,'[1]2020年工作表 (填表用) (2)'!$D$7:$F$1731,3,0)</f>
        <v>4</v>
      </c>
      <c r="D1295" s="409">
        <f>VLOOKUP(A1295,'[1]2020年工作表 (填表用) (2)'!$D$7:$H$1732,5,0)</f>
        <v>11</v>
      </c>
      <c r="E1295" s="409">
        <f>VLOOKUP(A1295,'[1]2020年工作表 (填表用) (2)'!$D$9:$J$1631,7,0)</f>
        <v>0</v>
      </c>
      <c r="F1295" s="409"/>
      <c r="G1295" s="409"/>
      <c r="H1295" s="409">
        <f>VLOOKUP(A1295,'[1]2020年工作表 (填表用) (2)'!$D$7:$L$1683,9,0)</f>
        <v>0</v>
      </c>
      <c r="I1295" s="417" t="str">
        <f t="shared" si="24"/>
        <v/>
      </c>
    </row>
    <row r="1296" ht="15" spans="1:9">
      <c r="A1296" s="401">
        <v>22402</v>
      </c>
      <c r="B1296" s="402" t="s">
        <v>1133</v>
      </c>
      <c r="C1296" s="409">
        <f>VLOOKUP(A1296,'[1]2020年工作表 (填表用) (2)'!$D$7:$F$1731,3,0)</f>
        <v>1966</v>
      </c>
      <c r="D1296" s="409">
        <f>VLOOKUP(A1296,'[1]2020年工作表 (填表用) (2)'!$D$7:$H$1732,5,0)</f>
        <v>2032</v>
      </c>
      <c r="E1296" s="409">
        <f>VLOOKUP(A1296,'[1]2020年工作表 (填表用) (2)'!$D$9:$J$1631,7,0)</f>
        <v>6745</v>
      </c>
      <c r="F1296" s="409"/>
      <c r="G1296" s="409"/>
      <c r="H1296" s="409">
        <f>VLOOKUP(A1296,'[1]2020年工作表 (填表用) (2)'!$D$7:$L$1683,9,0)</f>
        <v>6820</v>
      </c>
      <c r="I1296" s="417" t="str">
        <f t="shared" si="24"/>
        <v/>
      </c>
    </row>
    <row r="1297" ht="15" spans="1:9">
      <c r="A1297" s="401">
        <v>2240201</v>
      </c>
      <c r="B1297" s="408" t="s">
        <v>135</v>
      </c>
      <c r="C1297" s="409">
        <f>VLOOKUP(A1297,'[1]2020年工作表 (填表用) (2)'!$D$7:$F$1731,3,0)</f>
        <v>0</v>
      </c>
      <c r="D1297" s="409">
        <f>VLOOKUP(A1297,'[1]2020年工作表 (填表用) (2)'!$D$7:$H$1732,5,0)</f>
        <v>0</v>
      </c>
      <c r="E1297" s="409">
        <f>VLOOKUP(A1297,'[1]2020年工作表 (填表用) (2)'!$D$9:$J$1631,7,0)</f>
        <v>0</v>
      </c>
      <c r="F1297" s="409"/>
      <c r="G1297" s="409"/>
      <c r="H1297" s="409">
        <f>VLOOKUP(A1297,'[1]2020年工作表 (填表用) (2)'!$D$7:$L$1683,9,0)</f>
        <v>0</v>
      </c>
      <c r="I1297" s="417" t="str">
        <f t="shared" si="24"/>
        <v/>
      </c>
    </row>
    <row r="1298" ht="15" spans="1:9">
      <c r="A1298" s="401">
        <v>2240202</v>
      </c>
      <c r="B1298" s="408" t="s">
        <v>136</v>
      </c>
      <c r="C1298" s="409">
        <f>VLOOKUP(A1298,'[1]2020年工作表 (填表用) (2)'!$D$7:$F$1731,3,0)</f>
        <v>0</v>
      </c>
      <c r="D1298" s="409">
        <f>VLOOKUP(A1298,'[1]2020年工作表 (填表用) (2)'!$D$7:$H$1732,5,0)</f>
        <v>0</v>
      </c>
      <c r="E1298" s="409">
        <f>VLOOKUP(A1298,'[1]2020年工作表 (填表用) (2)'!$D$9:$J$1631,7,0)</f>
        <v>0</v>
      </c>
      <c r="F1298" s="409"/>
      <c r="G1298" s="409"/>
      <c r="H1298" s="409">
        <f>VLOOKUP(A1298,'[1]2020年工作表 (填表用) (2)'!$D$7:$L$1683,9,0)</f>
        <v>0</v>
      </c>
      <c r="I1298" s="417" t="str">
        <f t="shared" si="24"/>
        <v/>
      </c>
    </row>
    <row r="1299" ht="15" spans="1:10">
      <c r="A1299" s="401">
        <v>2240203</v>
      </c>
      <c r="B1299" s="408" t="s">
        <v>137</v>
      </c>
      <c r="C1299" s="409">
        <f>VLOOKUP(A1299,'[1]2020年工作表 (填表用) (2)'!$D$7:$F$1731,3,0)</f>
        <v>0</v>
      </c>
      <c r="D1299" s="409">
        <f>VLOOKUP(A1299,'[1]2020年工作表 (填表用) (2)'!$D$7:$H$1732,5,0)</f>
        <v>0</v>
      </c>
      <c r="E1299" s="409">
        <f>VLOOKUP(A1299,'[1]2020年工作表 (填表用) (2)'!$D$9:$J$1631,7,0)</f>
        <v>0</v>
      </c>
      <c r="F1299" s="409"/>
      <c r="G1299" s="409"/>
      <c r="H1299" s="409">
        <f>VLOOKUP(A1299,'[1]2020年工作表 (填表用) (2)'!$D$7:$L$1683,9,0)</f>
        <v>0</v>
      </c>
      <c r="I1299" s="417" t="str">
        <f t="shared" si="24"/>
        <v/>
      </c>
      <c r="J1299" t="s">
        <v>138</v>
      </c>
    </row>
    <row r="1300" ht="15" spans="1:9">
      <c r="A1300" s="401">
        <v>2240204</v>
      </c>
      <c r="B1300" s="408" t="s">
        <v>1134</v>
      </c>
      <c r="C1300" s="409">
        <f>VLOOKUP(A1300,'[1]2020年工作表 (填表用) (2)'!$D$7:$F$1731,3,0)</f>
        <v>1891</v>
      </c>
      <c r="D1300" s="409">
        <f>VLOOKUP(A1300,'[1]2020年工作表 (填表用) (2)'!$D$7:$H$1732,5,0)</f>
        <v>2000</v>
      </c>
      <c r="E1300" s="409">
        <f>VLOOKUP(A1300,'[1]2020年工作表 (填表用) (2)'!$D$9:$J$1631,7,0)</f>
        <v>6669</v>
      </c>
      <c r="F1300" s="409"/>
      <c r="G1300" s="409"/>
      <c r="H1300" s="409">
        <f>VLOOKUP(A1300,'[1]2020年工作表 (填表用) (2)'!$D$7:$L$1683,9,0)</f>
        <v>6804</v>
      </c>
      <c r="I1300" s="417" t="str">
        <f t="shared" si="24"/>
        <v/>
      </c>
    </row>
    <row r="1301" ht="15" spans="1:9">
      <c r="A1301" s="401">
        <v>2240299</v>
      </c>
      <c r="B1301" s="408" t="s">
        <v>1135</v>
      </c>
      <c r="C1301" s="409">
        <f>VLOOKUP(A1301,'[1]2020年工作表 (填表用) (2)'!$D$7:$F$1731,3,0)</f>
        <v>75</v>
      </c>
      <c r="D1301" s="409">
        <f>VLOOKUP(A1301,'[1]2020年工作表 (填表用) (2)'!$D$7:$H$1732,5,0)</f>
        <v>32</v>
      </c>
      <c r="E1301" s="409">
        <f>VLOOKUP(A1301,'[1]2020年工作表 (填表用) (2)'!$D$9:$J$1631,7,0)</f>
        <v>77</v>
      </c>
      <c r="F1301" s="409"/>
      <c r="G1301" s="409"/>
      <c r="H1301" s="409">
        <f>VLOOKUP(A1301,'[1]2020年工作表 (填表用) (2)'!$D$7:$L$1683,9,0)</f>
        <v>16</v>
      </c>
      <c r="I1301" s="417" t="str">
        <f t="shared" si="24"/>
        <v/>
      </c>
    </row>
    <row r="1302" ht="15" spans="1:9">
      <c r="A1302" s="401">
        <v>22403</v>
      </c>
      <c r="B1302" s="402" t="s">
        <v>1136</v>
      </c>
      <c r="C1302" s="409">
        <f>VLOOKUP(A1302,'[1]2020年工作表 (填表用) (2)'!$D$7:$F$1731,3,0)</f>
        <v>0</v>
      </c>
      <c r="D1302" s="409">
        <f>VLOOKUP(A1302,'[1]2020年工作表 (填表用) (2)'!$D$7:$H$1732,5,0)</f>
        <v>0</v>
      </c>
      <c r="E1302" s="409">
        <f>VLOOKUP(A1302,'[1]2020年工作表 (填表用) (2)'!$D$9:$J$1631,7,0)</f>
        <v>10</v>
      </c>
      <c r="F1302" s="409"/>
      <c r="G1302" s="409"/>
      <c r="H1302" s="409">
        <f>VLOOKUP(A1302,'[1]2020年工作表 (填表用) (2)'!$D$7:$L$1683,9,0)</f>
        <v>0</v>
      </c>
      <c r="I1302" s="417" t="str">
        <f t="shared" si="24"/>
        <v/>
      </c>
    </row>
    <row r="1303" ht="15" spans="1:10">
      <c r="A1303" s="401">
        <v>2240301</v>
      </c>
      <c r="B1303" s="408" t="s">
        <v>135</v>
      </c>
      <c r="C1303" s="409">
        <f>VLOOKUP(A1303,'[1]2020年工作表 (填表用) (2)'!$D$7:$F$1731,3,0)</f>
        <v>0</v>
      </c>
      <c r="D1303" s="409">
        <f>VLOOKUP(A1303,'[1]2020年工作表 (填表用) (2)'!$D$7:$H$1732,5,0)</f>
        <v>0</v>
      </c>
      <c r="E1303" s="409">
        <f>VLOOKUP(A1303,'[1]2020年工作表 (填表用) (2)'!$D$9:$J$1631,7,0)</f>
        <v>0</v>
      </c>
      <c r="F1303" s="409"/>
      <c r="G1303" s="409"/>
      <c r="H1303" s="409">
        <f>VLOOKUP(A1303,'[1]2020年工作表 (填表用) (2)'!$D$7:$L$1683,9,0)</f>
        <v>0</v>
      </c>
      <c r="I1303" s="417" t="str">
        <f t="shared" si="24"/>
        <v/>
      </c>
      <c r="J1303" t="s">
        <v>138</v>
      </c>
    </row>
    <row r="1304" ht="15" spans="1:10">
      <c r="A1304" s="401">
        <v>2240302</v>
      </c>
      <c r="B1304" s="408" t="s">
        <v>136</v>
      </c>
      <c r="C1304" s="409">
        <f>VLOOKUP(A1304,'[1]2020年工作表 (填表用) (2)'!$D$7:$F$1731,3,0)</f>
        <v>0</v>
      </c>
      <c r="D1304" s="409">
        <f>VLOOKUP(A1304,'[1]2020年工作表 (填表用) (2)'!$D$7:$H$1732,5,0)</f>
        <v>0</v>
      </c>
      <c r="E1304" s="409">
        <f>VLOOKUP(A1304,'[1]2020年工作表 (填表用) (2)'!$D$9:$J$1631,7,0)</f>
        <v>0</v>
      </c>
      <c r="F1304" s="409"/>
      <c r="G1304" s="409"/>
      <c r="H1304" s="409">
        <f>VLOOKUP(A1304,'[1]2020年工作表 (填表用) (2)'!$D$7:$L$1683,9,0)</f>
        <v>0</v>
      </c>
      <c r="I1304" s="417" t="str">
        <f t="shared" si="24"/>
        <v/>
      </c>
      <c r="J1304" t="s">
        <v>138</v>
      </c>
    </row>
    <row r="1305" ht="15" spans="1:10">
      <c r="A1305" s="401">
        <v>2240303</v>
      </c>
      <c r="B1305" s="408" t="s">
        <v>137</v>
      </c>
      <c r="C1305" s="409">
        <f>VLOOKUP(A1305,'[1]2020年工作表 (填表用) (2)'!$D$7:$F$1731,3,0)</f>
        <v>0</v>
      </c>
      <c r="D1305" s="409">
        <f>VLOOKUP(A1305,'[1]2020年工作表 (填表用) (2)'!$D$7:$H$1732,5,0)</f>
        <v>0</v>
      </c>
      <c r="E1305" s="409">
        <f>VLOOKUP(A1305,'[1]2020年工作表 (填表用) (2)'!$D$9:$J$1631,7,0)</f>
        <v>0</v>
      </c>
      <c r="F1305" s="409"/>
      <c r="G1305" s="409"/>
      <c r="H1305" s="409">
        <f>VLOOKUP(A1305,'[1]2020年工作表 (填表用) (2)'!$D$7:$L$1683,9,0)</f>
        <v>0</v>
      </c>
      <c r="I1305" s="417" t="str">
        <f t="shared" si="24"/>
        <v/>
      </c>
      <c r="J1305" t="s">
        <v>138</v>
      </c>
    </row>
    <row r="1306" ht="15" spans="1:10">
      <c r="A1306" s="401">
        <v>2240304</v>
      </c>
      <c r="B1306" s="408" t="s">
        <v>1137</v>
      </c>
      <c r="C1306" s="409">
        <f>VLOOKUP(A1306,'[1]2020年工作表 (填表用) (2)'!$D$7:$F$1731,3,0)</f>
        <v>0</v>
      </c>
      <c r="D1306" s="409">
        <f>VLOOKUP(A1306,'[1]2020年工作表 (填表用) (2)'!$D$7:$H$1732,5,0)</f>
        <v>0</v>
      </c>
      <c r="E1306" s="409">
        <f>VLOOKUP(A1306,'[1]2020年工作表 (填表用) (2)'!$D$9:$J$1631,7,0)</f>
        <v>0</v>
      </c>
      <c r="F1306" s="409"/>
      <c r="G1306" s="409"/>
      <c r="H1306" s="409">
        <f>VLOOKUP(A1306,'[1]2020年工作表 (填表用) (2)'!$D$7:$L$1683,9,0)</f>
        <v>0</v>
      </c>
      <c r="I1306" s="417" t="str">
        <f t="shared" si="24"/>
        <v/>
      </c>
      <c r="J1306" t="s">
        <v>138</v>
      </c>
    </row>
    <row r="1307" ht="15" spans="1:11">
      <c r="A1307" s="401">
        <v>2240399</v>
      </c>
      <c r="B1307" s="408" t="s">
        <v>1138</v>
      </c>
      <c r="C1307" s="409">
        <f>VLOOKUP(A1307,'[1]2020年工作表 (填表用) (2)'!$D$7:$F$1731,3,0)</f>
        <v>0</v>
      </c>
      <c r="D1307" s="409">
        <f>VLOOKUP(A1307,'[1]2020年工作表 (填表用) (2)'!$D$7:$H$1732,5,0)</f>
        <v>0</v>
      </c>
      <c r="E1307" s="409">
        <f>VLOOKUP(A1307,'[1]2020年工作表 (填表用) (2)'!$D$9:$J$1631,7,0)</f>
        <v>10</v>
      </c>
      <c r="F1307" s="409"/>
      <c r="G1307" s="409"/>
      <c r="H1307" s="409">
        <f>VLOOKUP(A1307,'[1]2020年工作表 (填表用) (2)'!$D$7:$L$1683,9,0)</f>
        <v>0</v>
      </c>
      <c r="I1307" s="417" t="str">
        <f t="shared" si="24"/>
        <v/>
      </c>
      <c r="K1307">
        <v>10</v>
      </c>
    </row>
    <row r="1308" ht="15" spans="1:10">
      <c r="A1308" s="401">
        <v>22404</v>
      </c>
      <c r="B1308" s="402" t="s">
        <v>1139</v>
      </c>
      <c r="C1308" s="409">
        <f>VLOOKUP(A1308,'[1]2020年工作表 (填表用) (2)'!$D$7:$F$1731,3,0)</f>
        <v>0</v>
      </c>
      <c r="D1308" s="409">
        <f>VLOOKUP(A1308,'[1]2020年工作表 (填表用) (2)'!$D$7:$H$1732,5,0)</f>
        <v>0</v>
      </c>
      <c r="E1308" s="409">
        <f>VLOOKUP(A1308,'[1]2020年工作表 (填表用) (2)'!$D$9:$J$1631,7,0)</f>
        <v>0</v>
      </c>
      <c r="F1308" s="409"/>
      <c r="G1308" s="409"/>
      <c r="H1308" s="409">
        <f>VLOOKUP(A1308,'[1]2020年工作表 (填表用) (2)'!$D$7:$L$1683,9,0)</f>
        <v>0</v>
      </c>
      <c r="I1308" s="417" t="str">
        <f t="shared" ref="I1308:I1339" si="25">IF(ISERROR(H1308/G1308),"",H1308/G1308*100)</f>
        <v/>
      </c>
      <c r="J1308" t="s">
        <v>138</v>
      </c>
    </row>
    <row r="1309" ht="15" spans="1:10">
      <c r="A1309" s="401">
        <v>2240401</v>
      </c>
      <c r="B1309" s="408" t="s">
        <v>135</v>
      </c>
      <c r="C1309" s="409">
        <f>VLOOKUP(A1309,'[1]2020年工作表 (填表用) (2)'!$D$7:$F$1731,3,0)</f>
        <v>0</v>
      </c>
      <c r="D1309" s="409">
        <f>VLOOKUP(A1309,'[1]2020年工作表 (填表用) (2)'!$D$7:$H$1732,5,0)</f>
        <v>0</v>
      </c>
      <c r="E1309" s="409">
        <f>VLOOKUP(A1309,'[1]2020年工作表 (填表用) (2)'!$D$9:$J$1631,7,0)</f>
        <v>0</v>
      </c>
      <c r="F1309" s="409"/>
      <c r="G1309" s="409"/>
      <c r="H1309" s="409">
        <f>VLOOKUP(A1309,'[1]2020年工作表 (填表用) (2)'!$D$7:$L$1683,9,0)</f>
        <v>0</v>
      </c>
      <c r="I1309" s="417" t="str">
        <f t="shared" si="25"/>
        <v/>
      </c>
      <c r="J1309" t="s">
        <v>138</v>
      </c>
    </row>
    <row r="1310" ht="15" spans="1:10">
      <c r="A1310" s="401">
        <v>2240402</v>
      </c>
      <c r="B1310" s="408" t="s">
        <v>136</v>
      </c>
      <c r="C1310" s="409">
        <f>VLOOKUP(A1310,'[1]2020年工作表 (填表用) (2)'!$D$7:$F$1731,3,0)</f>
        <v>0</v>
      </c>
      <c r="D1310" s="409">
        <f>VLOOKUP(A1310,'[1]2020年工作表 (填表用) (2)'!$D$7:$H$1732,5,0)</f>
        <v>0</v>
      </c>
      <c r="E1310" s="409">
        <f>VLOOKUP(A1310,'[1]2020年工作表 (填表用) (2)'!$D$9:$J$1631,7,0)</f>
        <v>0</v>
      </c>
      <c r="F1310" s="409"/>
      <c r="G1310" s="409"/>
      <c r="H1310" s="409">
        <f>VLOOKUP(A1310,'[1]2020年工作表 (填表用) (2)'!$D$7:$L$1683,9,0)</f>
        <v>0</v>
      </c>
      <c r="I1310" s="417" t="str">
        <f t="shared" si="25"/>
        <v/>
      </c>
      <c r="J1310" t="s">
        <v>138</v>
      </c>
    </row>
    <row r="1311" ht="15" spans="1:10">
      <c r="A1311" s="401">
        <v>2240403</v>
      </c>
      <c r="B1311" s="408" t="s">
        <v>137</v>
      </c>
      <c r="C1311" s="409">
        <f>VLOOKUP(A1311,'[1]2020年工作表 (填表用) (2)'!$D$7:$F$1731,3,0)</f>
        <v>0</v>
      </c>
      <c r="D1311" s="409">
        <f>VLOOKUP(A1311,'[1]2020年工作表 (填表用) (2)'!$D$7:$H$1732,5,0)</f>
        <v>0</v>
      </c>
      <c r="E1311" s="409">
        <f>VLOOKUP(A1311,'[1]2020年工作表 (填表用) (2)'!$D$9:$J$1631,7,0)</f>
        <v>0</v>
      </c>
      <c r="F1311" s="409"/>
      <c r="G1311" s="409"/>
      <c r="H1311" s="409">
        <f>VLOOKUP(A1311,'[1]2020年工作表 (填表用) (2)'!$D$7:$L$1683,9,0)</f>
        <v>0</v>
      </c>
      <c r="I1311" s="417" t="str">
        <f t="shared" si="25"/>
        <v/>
      </c>
      <c r="J1311" t="s">
        <v>138</v>
      </c>
    </row>
    <row r="1312" ht="15" spans="1:10">
      <c r="A1312" s="401">
        <v>2240404</v>
      </c>
      <c r="B1312" s="408" t="s">
        <v>1140</v>
      </c>
      <c r="C1312" s="409">
        <f>VLOOKUP(A1312,'[1]2020年工作表 (填表用) (2)'!$D$7:$F$1731,3,0)</f>
        <v>0</v>
      </c>
      <c r="D1312" s="409">
        <f>VLOOKUP(A1312,'[1]2020年工作表 (填表用) (2)'!$D$7:$H$1732,5,0)</f>
        <v>0</v>
      </c>
      <c r="E1312" s="409">
        <f>VLOOKUP(A1312,'[1]2020年工作表 (填表用) (2)'!$D$9:$J$1631,7,0)</f>
        <v>0</v>
      </c>
      <c r="F1312" s="409"/>
      <c r="G1312" s="409"/>
      <c r="H1312" s="409">
        <f>VLOOKUP(A1312,'[1]2020年工作表 (填表用) (2)'!$D$7:$L$1683,9,0)</f>
        <v>0</v>
      </c>
      <c r="I1312" s="417" t="str">
        <f t="shared" si="25"/>
        <v/>
      </c>
      <c r="J1312" t="s">
        <v>138</v>
      </c>
    </row>
    <row r="1313" ht="15" spans="1:10">
      <c r="A1313" s="401">
        <v>2240405</v>
      </c>
      <c r="B1313" s="408" t="s">
        <v>1141</v>
      </c>
      <c r="C1313" s="409">
        <f>VLOOKUP(A1313,'[1]2020年工作表 (填表用) (2)'!$D$7:$F$1731,3,0)</f>
        <v>0</v>
      </c>
      <c r="D1313" s="409">
        <f>VLOOKUP(A1313,'[1]2020年工作表 (填表用) (2)'!$D$7:$H$1732,5,0)</f>
        <v>0</v>
      </c>
      <c r="E1313" s="409">
        <f>VLOOKUP(A1313,'[1]2020年工作表 (填表用) (2)'!$D$9:$J$1631,7,0)</f>
        <v>0</v>
      </c>
      <c r="F1313" s="409"/>
      <c r="G1313" s="409"/>
      <c r="H1313" s="409">
        <f>VLOOKUP(A1313,'[1]2020年工作表 (填表用) (2)'!$D$7:$L$1683,9,0)</f>
        <v>0</v>
      </c>
      <c r="I1313" s="417" t="str">
        <f t="shared" si="25"/>
        <v/>
      </c>
      <c r="J1313" t="s">
        <v>138</v>
      </c>
    </row>
    <row r="1314" ht="15" spans="1:10">
      <c r="A1314" s="401">
        <v>2240450</v>
      </c>
      <c r="B1314" s="408" t="s">
        <v>145</v>
      </c>
      <c r="C1314" s="409">
        <f>VLOOKUP(A1314,'[1]2020年工作表 (填表用) (2)'!$D$7:$F$1731,3,0)</f>
        <v>0</v>
      </c>
      <c r="D1314" s="409">
        <f>VLOOKUP(A1314,'[1]2020年工作表 (填表用) (2)'!$D$7:$H$1732,5,0)</f>
        <v>0</v>
      </c>
      <c r="E1314" s="409">
        <f>VLOOKUP(A1314,'[1]2020年工作表 (填表用) (2)'!$D$9:$J$1631,7,0)</f>
        <v>0</v>
      </c>
      <c r="F1314" s="409"/>
      <c r="G1314" s="409"/>
      <c r="H1314" s="409">
        <f>VLOOKUP(A1314,'[1]2020年工作表 (填表用) (2)'!$D$7:$L$1683,9,0)</f>
        <v>0</v>
      </c>
      <c r="I1314" s="417" t="str">
        <f t="shared" si="25"/>
        <v/>
      </c>
      <c r="J1314" t="s">
        <v>138</v>
      </c>
    </row>
    <row r="1315" ht="15" spans="1:10">
      <c r="A1315" s="401">
        <v>2240499</v>
      </c>
      <c r="B1315" s="408" t="s">
        <v>1142</v>
      </c>
      <c r="C1315" s="409">
        <f>VLOOKUP(A1315,'[1]2020年工作表 (填表用) (2)'!$D$7:$F$1731,3,0)</f>
        <v>0</v>
      </c>
      <c r="D1315" s="409">
        <f>VLOOKUP(A1315,'[1]2020年工作表 (填表用) (2)'!$D$7:$H$1732,5,0)</f>
        <v>0</v>
      </c>
      <c r="E1315" s="409">
        <f>VLOOKUP(A1315,'[1]2020年工作表 (填表用) (2)'!$D$9:$J$1631,7,0)</f>
        <v>0</v>
      </c>
      <c r="F1315" s="409"/>
      <c r="G1315" s="409"/>
      <c r="H1315" s="409">
        <f>VLOOKUP(A1315,'[1]2020年工作表 (填表用) (2)'!$D$7:$L$1683,9,0)</f>
        <v>0</v>
      </c>
      <c r="I1315" s="417" t="str">
        <f t="shared" si="25"/>
        <v/>
      </c>
      <c r="J1315" t="s">
        <v>138</v>
      </c>
    </row>
    <row r="1316" ht="15" spans="1:10">
      <c r="A1316" s="401">
        <v>22405</v>
      </c>
      <c r="B1316" s="402" t="s">
        <v>1143</v>
      </c>
      <c r="C1316" s="409">
        <f>VLOOKUP(A1316,'[1]2020年工作表 (填表用) (2)'!$D$7:$F$1731,3,0)</f>
        <v>0</v>
      </c>
      <c r="D1316" s="409">
        <f>VLOOKUP(A1316,'[1]2020年工作表 (填表用) (2)'!$D$7:$H$1732,5,0)</f>
        <v>0</v>
      </c>
      <c r="E1316" s="409">
        <f>VLOOKUP(A1316,'[1]2020年工作表 (填表用) (2)'!$D$9:$J$1631,7,0)</f>
        <v>0</v>
      </c>
      <c r="F1316" s="409"/>
      <c r="G1316" s="409"/>
      <c r="H1316" s="409">
        <f>VLOOKUP(A1316,'[1]2020年工作表 (填表用) (2)'!$D$7:$L$1683,9,0)</f>
        <v>0</v>
      </c>
      <c r="I1316" s="417" t="str">
        <f t="shared" si="25"/>
        <v/>
      </c>
      <c r="J1316" t="s">
        <v>138</v>
      </c>
    </row>
    <row r="1317" ht="15" spans="1:10">
      <c r="A1317" s="401">
        <v>2240501</v>
      </c>
      <c r="B1317" s="408" t="s">
        <v>135</v>
      </c>
      <c r="C1317" s="409">
        <f>VLOOKUP(A1317,'[1]2020年工作表 (填表用) (2)'!$D$7:$F$1731,3,0)</f>
        <v>0</v>
      </c>
      <c r="D1317" s="409">
        <f>VLOOKUP(A1317,'[1]2020年工作表 (填表用) (2)'!$D$7:$H$1732,5,0)</f>
        <v>0</v>
      </c>
      <c r="E1317" s="409">
        <f>VLOOKUP(A1317,'[1]2020年工作表 (填表用) (2)'!$D$9:$J$1631,7,0)</f>
        <v>0</v>
      </c>
      <c r="F1317" s="409"/>
      <c r="G1317" s="409"/>
      <c r="H1317" s="409">
        <f>VLOOKUP(A1317,'[1]2020年工作表 (填表用) (2)'!$D$7:$L$1683,9,0)</f>
        <v>0</v>
      </c>
      <c r="I1317" s="417" t="str">
        <f t="shared" si="25"/>
        <v/>
      </c>
      <c r="J1317" t="s">
        <v>138</v>
      </c>
    </row>
    <row r="1318" ht="15" spans="1:10">
      <c r="A1318" s="401">
        <v>2240502</v>
      </c>
      <c r="B1318" s="408" t="s">
        <v>136</v>
      </c>
      <c r="C1318" s="409">
        <f>VLOOKUP(A1318,'[1]2020年工作表 (填表用) (2)'!$D$7:$F$1731,3,0)</f>
        <v>0</v>
      </c>
      <c r="D1318" s="409">
        <f>VLOOKUP(A1318,'[1]2020年工作表 (填表用) (2)'!$D$7:$H$1732,5,0)</f>
        <v>0</v>
      </c>
      <c r="E1318" s="409">
        <f>VLOOKUP(A1318,'[1]2020年工作表 (填表用) (2)'!$D$9:$J$1631,7,0)</f>
        <v>0</v>
      </c>
      <c r="F1318" s="409"/>
      <c r="G1318" s="409"/>
      <c r="H1318" s="409">
        <f>VLOOKUP(A1318,'[1]2020年工作表 (填表用) (2)'!$D$7:$L$1683,9,0)</f>
        <v>0</v>
      </c>
      <c r="I1318" s="417" t="str">
        <f t="shared" si="25"/>
        <v/>
      </c>
      <c r="J1318" t="s">
        <v>138</v>
      </c>
    </row>
    <row r="1319" ht="15" spans="1:10">
      <c r="A1319" s="401">
        <v>2240503</v>
      </c>
      <c r="B1319" s="408" t="s">
        <v>137</v>
      </c>
      <c r="C1319" s="409">
        <f>VLOOKUP(A1319,'[1]2020年工作表 (填表用) (2)'!$D$7:$F$1731,3,0)</f>
        <v>0</v>
      </c>
      <c r="D1319" s="409">
        <f>VLOOKUP(A1319,'[1]2020年工作表 (填表用) (2)'!$D$7:$H$1732,5,0)</f>
        <v>0</v>
      </c>
      <c r="E1319" s="409">
        <f>VLOOKUP(A1319,'[1]2020年工作表 (填表用) (2)'!$D$9:$J$1631,7,0)</f>
        <v>0</v>
      </c>
      <c r="F1319" s="409"/>
      <c r="G1319" s="409"/>
      <c r="H1319" s="409">
        <f>VLOOKUP(A1319,'[1]2020年工作表 (填表用) (2)'!$D$7:$L$1683,9,0)</f>
        <v>0</v>
      </c>
      <c r="I1319" s="417" t="str">
        <f t="shared" si="25"/>
        <v/>
      </c>
      <c r="J1319" t="s">
        <v>138</v>
      </c>
    </row>
    <row r="1320" ht="15" spans="1:10">
      <c r="A1320" s="401">
        <v>2240504</v>
      </c>
      <c r="B1320" s="408" t="s">
        <v>1144</v>
      </c>
      <c r="C1320" s="409">
        <f>VLOOKUP(A1320,'[1]2020年工作表 (填表用) (2)'!$D$7:$F$1731,3,0)</f>
        <v>0</v>
      </c>
      <c r="D1320" s="409">
        <f>VLOOKUP(A1320,'[1]2020年工作表 (填表用) (2)'!$D$7:$H$1732,5,0)</f>
        <v>0</v>
      </c>
      <c r="E1320" s="409">
        <f>VLOOKUP(A1320,'[1]2020年工作表 (填表用) (2)'!$D$9:$J$1631,7,0)</f>
        <v>0</v>
      </c>
      <c r="F1320" s="409"/>
      <c r="G1320" s="409"/>
      <c r="H1320" s="409">
        <f>VLOOKUP(A1320,'[1]2020年工作表 (填表用) (2)'!$D$7:$L$1683,9,0)</f>
        <v>0</v>
      </c>
      <c r="I1320" s="417" t="str">
        <f t="shared" si="25"/>
        <v/>
      </c>
      <c r="J1320" t="s">
        <v>138</v>
      </c>
    </row>
    <row r="1321" ht="15" spans="1:10">
      <c r="A1321" s="401">
        <v>2240505</v>
      </c>
      <c r="B1321" s="408" t="s">
        <v>1145</v>
      </c>
      <c r="C1321" s="409">
        <f>VLOOKUP(A1321,'[1]2020年工作表 (填表用) (2)'!$D$7:$F$1731,3,0)</f>
        <v>0</v>
      </c>
      <c r="D1321" s="409">
        <f>VLOOKUP(A1321,'[1]2020年工作表 (填表用) (2)'!$D$7:$H$1732,5,0)</f>
        <v>0</v>
      </c>
      <c r="E1321" s="409">
        <f>VLOOKUP(A1321,'[1]2020年工作表 (填表用) (2)'!$D$9:$J$1631,7,0)</f>
        <v>0</v>
      </c>
      <c r="F1321" s="409"/>
      <c r="G1321" s="409"/>
      <c r="H1321" s="409">
        <f>VLOOKUP(A1321,'[1]2020年工作表 (填表用) (2)'!$D$7:$L$1683,9,0)</f>
        <v>0</v>
      </c>
      <c r="I1321" s="417" t="str">
        <f t="shared" si="25"/>
        <v/>
      </c>
      <c r="J1321" t="s">
        <v>138</v>
      </c>
    </row>
    <row r="1322" ht="15" spans="1:10">
      <c r="A1322" s="401">
        <v>2240506</v>
      </c>
      <c r="B1322" s="408" t="s">
        <v>1146</v>
      </c>
      <c r="C1322" s="409">
        <f>VLOOKUP(A1322,'[1]2020年工作表 (填表用) (2)'!$D$7:$F$1731,3,0)</f>
        <v>0</v>
      </c>
      <c r="D1322" s="409">
        <f>VLOOKUP(A1322,'[1]2020年工作表 (填表用) (2)'!$D$7:$H$1732,5,0)</f>
        <v>0</v>
      </c>
      <c r="E1322" s="409">
        <f>VLOOKUP(A1322,'[1]2020年工作表 (填表用) (2)'!$D$9:$J$1631,7,0)</f>
        <v>0</v>
      </c>
      <c r="F1322" s="409"/>
      <c r="G1322" s="409"/>
      <c r="H1322" s="409">
        <f>VLOOKUP(A1322,'[1]2020年工作表 (填表用) (2)'!$D$7:$L$1683,9,0)</f>
        <v>0</v>
      </c>
      <c r="I1322" s="417" t="str">
        <f t="shared" si="25"/>
        <v/>
      </c>
      <c r="J1322" t="s">
        <v>138</v>
      </c>
    </row>
    <row r="1323" ht="15" spans="1:10">
      <c r="A1323" s="401">
        <v>2240507</v>
      </c>
      <c r="B1323" s="408" t="s">
        <v>1147</v>
      </c>
      <c r="C1323" s="409">
        <f>VLOOKUP(A1323,'[1]2020年工作表 (填表用) (2)'!$D$7:$F$1731,3,0)</f>
        <v>0</v>
      </c>
      <c r="D1323" s="409">
        <f>VLOOKUP(A1323,'[1]2020年工作表 (填表用) (2)'!$D$7:$H$1732,5,0)</f>
        <v>0</v>
      </c>
      <c r="E1323" s="409">
        <f>VLOOKUP(A1323,'[1]2020年工作表 (填表用) (2)'!$D$9:$J$1631,7,0)</f>
        <v>0</v>
      </c>
      <c r="F1323" s="409"/>
      <c r="G1323" s="409"/>
      <c r="H1323" s="409">
        <f>VLOOKUP(A1323,'[1]2020年工作表 (填表用) (2)'!$D$7:$L$1683,9,0)</f>
        <v>0</v>
      </c>
      <c r="I1323" s="417" t="str">
        <f t="shared" si="25"/>
        <v/>
      </c>
      <c r="J1323" t="s">
        <v>138</v>
      </c>
    </row>
    <row r="1324" ht="15" spans="1:10">
      <c r="A1324" s="401">
        <v>2240508</v>
      </c>
      <c r="B1324" s="408" t="s">
        <v>1148</v>
      </c>
      <c r="C1324" s="409">
        <f>VLOOKUP(A1324,'[1]2020年工作表 (填表用) (2)'!$D$7:$F$1731,3,0)</f>
        <v>0</v>
      </c>
      <c r="D1324" s="409">
        <f>VLOOKUP(A1324,'[1]2020年工作表 (填表用) (2)'!$D$7:$H$1732,5,0)</f>
        <v>0</v>
      </c>
      <c r="E1324" s="409">
        <f>VLOOKUP(A1324,'[1]2020年工作表 (填表用) (2)'!$D$9:$J$1631,7,0)</f>
        <v>0</v>
      </c>
      <c r="F1324" s="409"/>
      <c r="G1324" s="409"/>
      <c r="H1324" s="409">
        <f>VLOOKUP(A1324,'[1]2020年工作表 (填表用) (2)'!$D$7:$L$1683,9,0)</f>
        <v>0</v>
      </c>
      <c r="I1324" s="417" t="str">
        <f t="shared" si="25"/>
        <v/>
      </c>
      <c r="J1324" t="s">
        <v>138</v>
      </c>
    </row>
    <row r="1325" ht="15" spans="1:10">
      <c r="A1325" s="401">
        <v>2240509</v>
      </c>
      <c r="B1325" s="408" t="s">
        <v>1149</v>
      </c>
      <c r="C1325" s="409">
        <f>VLOOKUP(A1325,'[1]2020年工作表 (填表用) (2)'!$D$7:$F$1731,3,0)</f>
        <v>0</v>
      </c>
      <c r="D1325" s="409">
        <f>VLOOKUP(A1325,'[1]2020年工作表 (填表用) (2)'!$D$7:$H$1732,5,0)</f>
        <v>0</v>
      </c>
      <c r="E1325" s="409">
        <f>VLOOKUP(A1325,'[1]2020年工作表 (填表用) (2)'!$D$9:$J$1631,7,0)</f>
        <v>0</v>
      </c>
      <c r="F1325" s="409"/>
      <c r="G1325" s="409"/>
      <c r="H1325" s="409">
        <f>VLOOKUP(A1325,'[1]2020年工作表 (填表用) (2)'!$D$7:$L$1683,9,0)</f>
        <v>0</v>
      </c>
      <c r="I1325" s="417" t="str">
        <f t="shared" si="25"/>
        <v/>
      </c>
      <c r="J1325" t="s">
        <v>138</v>
      </c>
    </row>
    <row r="1326" ht="15" spans="1:10">
      <c r="A1326" s="401">
        <v>2240510</v>
      </c>
      <c r="B1326" s="408" t="s">
        <v>1150</v>
      </c>
      <c r="C1326" s="409">
        <f>VLOOKUP(A1326,'[1]2020年工作表 (填表用) (2)'!$D$7:$F$1731,3,0)</f>
        <v>0</v>
      </c>
      <c r="D1326" s="409">
        <f>VLOOKUP(A1326,'[1]2020年工作表 (填表用) (2)'!$D$7:$H$1732,5,0)</f>
        <v>0</v>
      </c>
      <c r="E1326" s="409">
        <f>VLOOKUP(A1326,'[1]2020年工作表 (填表用) (2)'!$D$9:$J$1631,7,0)</f>
        <v>0</v>
      </c>
      <c r="F1326" s="409"/>
      <c r="G1326" s="409"/>
      <c r="H1326" s="409">
        <f>VLOOKUP(A1326,'[1]2020年工作表 (填表用) (2)'!$D$7:$L$1683,9,0)</f>
        <v>0</v>
      </c>
      <c r="I1326" s="417" t="str">
        <f t="shared" si="25"/>
        <v/>
      </c>
      <c r="J1326" t="s">
        <v>138</v>
      </c>
    </row>
    <row r="1327" ht="15" spans="1:10">
      <c r="A1327" s="401">
        <v>2240550</v>
      </c>
      <c r="B1327" s="408" t="s">
        <v>1151</v>
      </c>
      <c r="C1327" s="409">
        <f>VLOOKUP(A1327,'[1]2020年工作表 (填表用) (2)'!$D$7:$F$1731,3,0)</f>
        <v>0</v>
      </c>
      <c r="D1327" s="409">
        <f>VLOOKUP(A1327,'[1]2020年工作表 (填表用) (2)'!$D$7:$H$1732,5,0)</f>
        <v>0</v>
      </c>
      <c r="E1327" s="409">
        <f>VLOOKUP(A1327,'[1]2020年工作表 (填表用) (2)'!$D$9:$J$1631,7,0)</f>
        <v>0</v>
      </c>
      <c r="F1327" s="409"/>
      <c r="G1327" s="409"/>
      <c r="H1327" s="409">
        <f>VLOOKUP(A1327,'[1]2020年工作表 (填表用) (2)'!$D$7:$L$1683,9,0)</f>
        <v>0</v>
      </c>
      <c r="I1327" s="417" t="str">
        <f t="shared" si="25"/>
        <v/>
      </c>
      <c r="J1327" t="s">
        <v>138</v>
      </c>
    </row>
    <row r="1328" ht="15" spans="1:10">
      <c r="A1328" s="401">
        <v>2240599</v>
      </c>
      <c r="B1328" s="408" t="s">
        <v>1152</v>
      </c>
      <c r="C1328" s="409">
        <f>VLOOKUP(A1328,'[1]2020年工作表 (填表用) (2)'!$D$7:$F$1731,3,0)</f>
        <v>0</v>
      </c>
      <c r="D1328" s="409">
        <f>VLOOKUP(A1328,'[1]2020年工作表 (填表用) (2)'!$D$7:$H$1732,5,0)</f>
        <v>0</v>
      </c>
      <c r="E1328" s="409">
        <f>VLOOKUP(A1328,'[1]2020年工作表 (填表用) (2)'!$D$9:$J$1631,7,0)</f>
        <v>0</v>
      </c>
      <c r="F1328" s="409"/>
      <c r="G1328" s="409"/>
      <c r="H1328" s="409">
        <f>VLOOKUP(A1328,'[1]2020年工作表 (填表用) (2)'!$D$7:$L$1683,9,0)</f>
        <v>0</v>
      </c>
      <c r="I1328" s="417" t="str">
        <f t="shared" si="25"/>
        <v/>
      </c>
      <c r="J1328" t="s">
        <v>138</v>
      </c>
    </row>
    <row r="1329" ht="15" spans="1:12">
      <c r="A1329" s="401">
        <v>22406</v>
      </c>
      <c r="B1329" s="402" t="s">
        <v>1153</v>
      </c>
      <c r="C1329" s="409">
        <f>VLOOKUP(A1329,'[1]2020年工作表 (填表用) (2)'!$D$7:$F$1731,3,0)</f>
        <v>371</v>
      </c>
      <c r="D1329" s="409">
        <f>VLOOKUP(A1329,'[1]2020年工作表 (填表用) (2)'!$D$7:$H$1732,5,0)</f>
        <v>0</v>
      </c>
      <c r="E1329" s="409">
        <f>VLOOKUP(A1329,'[1]2020年工作表 (填表用) (2)'!$D$9:$J$1631,7,0)</f>
        <v>162</v>
      </c>
      <c r="F1329" s="409"/>
      <c r="G1329" s="409"/>
      <c r="H1329" s="409">
        <f>VLOOKUP(A1329,'[1]2020年工作表 (填表用) (2)'!$D$7:$L$1683,9,0)</f>
        <v>24</v>
      </c>
      <c r="I1329" s="417" t="str">
        <f t="shared" si="25"/>
        <v/>
      </c>
      <c r="L1329">
        <v>3</v>
      </c>
    </row>
    <row r="1330" ht="15" spans="1:9">
      <c r="A1330" s="401">
        <v>2240601</v>
      </c>
      <c r="B1330" s="408" t="s">
        <v>1154</v>
      </c>
      <c r="C1330" s="409">
        <f>VLOOKUP(A1330,'[1]2020年工作表 (填表用) (2)'!$D$7:$F$1731,3,0)</f>
        <v>6</v>
      </c>
      <c r="D1330" s="409">
        <f>VLOOKUP(A1330,'[1]2020年工作表 (填表用) (2)'!$D$7:$H$1732,5,0)</f>
        <v>0</v>
      </c>
      <c r="E1330" s="409">
        <f>VLOOKUP(A1330,'[1]2020年工作表 (填表用) (2)'!$D$9:$J$1631,7,0)</f>
        <v>137</v>
      </c>
      <c r="F1330" s="409"/>
      <c r="G1330" s="409"/>
      <c r="H1330" s="409">
        <f>VLOOKUP(A1330,'[1]2020年工作表 (填表用) (2)'!$D$7:$L$1683,9,0)</f>
        <v>24</v>
      </c>
      <c r="I1330" s="417" t="str">
        <f t="shared" si="25"/>
        <v/>
      </c>
    </row>
    <row r="1331" ht="15" spans="1:10">
      <c r="A1331" s="401">
        <v>2240602</v>
      </c>
      <c r="B1331" s="408" t="s">
        <v>1155</v>
      </c>
      <c r="C1331" s="409">
        <f>VLOOKUP(A1331,'[1]2020年工作表 (填表用) (2)'!$D$7:$F$1731,3,0)</f>
        <v>0</v>
      </c>
      <c r="D1331" s="409">
        <f>VLOOKUP(A1331,'[1]2020年工作表 (填表用) (2)'!$D$7:$H$1732,5,0)</f>
        <v>0</v>
      </c>
      <c r="E1331" s="409">
        <f>VLOOKUP(A1331,'[1]2020年工作表 (填表用) (2)'!$D$9:$J$1631,7,0)</f>
        <v>0</v>
      </c>
      <c r="F1331" s="409"/>
      <c r="G1331" s="409"/>
      <c r="H1331" s="409">
        <f>VLOOKUP(A1331,'[1]2020年工作表 (填表用) (2)'!$D$7:$L$1683,9,0)</f>
        <v>0</v>
      </c>
      <c r="I1331" s="417" t="str">
        <f t="shared" si="25"/>
        <v/>
      </c>
      <c r="J1331" t="s">
        <v>138</v>
      </c>
    </row>
    <row r="1332" ht="15" spans="1:12">
      <c r="A1332" s="401">
        <v>2240699</v>
      </c>
      <c r="B1332" s="408" t="s">
        <v>1156</v>
      </c>
      <c r="C1332" s="409">
        <f>VLOOKUP(A1332,'[1]2020年工作表 (填表用) (2)'!$D$7:$F$1731,3,0)</f>
        <v>365</v>
      </c>
      <c r="D1332" s="409">
        <f>VLOOKUP(A1332,'[1]2020年工作表 (填表用) (2)'!$D$7:$H$1732,5,0)</f>
        <v>0</v>
      </c>
      <c r="E1332" s="409">
        <f>VLOOKUP(A1332,'[1]2020年工作表 (填表用) (2)'!$D$9:$J$1631,7,0)</f>
        <v>25</v>
      </c>
      <c r="F1332" s="409"/>
      <c r="G1332" s="409"/>
      <c r="H1332" s="409">
        <f>VLOOKUP(A1332,'[1]2020年工作表 (填表用) (2)'!$D$7:$L$1683,9,0)</f>
        <v>0</v>
      </c>
      <c r="I1332" s="417" t="str">
        <f t="shared" si="25"/>
        <v/>
      </c>
      <c r="K1332">
        <v>22</v>
      </c>
      <c r="L1332">
        <v>3</v>
      </c>
    </row>
    <row r="1333" ht="15" spans="1:9">
      <c r="A1333" s="401">
        <v>22407</v>
      </c>
      <c r="B1333" s="402" t="s">
        <v>1157</v>
      </c>
      <c r="C1333" s="409">
        <f>VLOOKUP(A1333,'[1]2020年工作表 (填表用) (2)'!$D$7:$F$1731,3,0)</f>
        <v>176</v>
      </c>
      <c r="D1333" s="409">
        <f>VLOOKUP(A1333,'[1]2020年工作表 (填表用) (2)'!$D$7:$H$1732,5,0)</f>
        <v>0</v>
      </c>
      <c r="E1333" s="409">
        <f>VLOOKUP(A1333,'[1]2020年工作表 (填表用) (2)'!$D$9:$J$1631,7,0)</f>
        <v>30</v>
      </c>
      <c r="F1333" s="409"/>
      <c r="G1333" s="409"/>
      <c r="H1333" s="409">
        <f>VLOOKUP(A1333,'[1]2020年工作表 (填表用) (2)'!$D$7:$L$1683,9,0)</f>
        <v>9</v>
      </c>
      <c r="I1333" s="417" t="str">
        <f t="shared" si="25"/>
        <v/>
      </c>
    </row>
    <row r="1334" ht="15" spans="1:9">
      <c r="A1334" s="401">
        <v>2240701</v>
      </c>
      <c r="B1334" s="408" t="s">
        <v>1158</v>
      </c>
      <c r="C1334" s="409"/>
      <c r="D1334" s="409"/>
      <c r="E1334" s="409"/>
      <c r="F1334" s="409"/>
      <c r="G1334" s="409"/>
      <c r="H1334" s="409"/>
      <c r="I1334" s="417" t="str">
        <f t="shared" si="25"/>
        <v/>
      </c>
    </row>
    <row r="1335" ht="15" spans="1:9">
      <c r="A1335" s="401">
        <v>2240702</v>
      </c>
      <c r="B1335" s="408" t="s">
        <v>1159</v>
      </c>
      <c r="C1335" s="409"/>
      <c r="D1335" s="409"/>
      <c r="E1335" s="409"/>
      <c r="F1335" s="409"/>
      <c r="G1335" s="409"/>
      <c r="H1335" s="409"/>
      <c r="I1335" s="417" t="str">
        <f t="shared" si="25"/>
        <v/>
      </c>
    </row>
    <row r="1336" ht="15" spans="1:11">
      <c r="A1336" s="401">
        <v>2240703</v>
      </c>
      <c r="B1336" s="408" t="s">
        <v>1160</v>
      </c>
      <c r="C1336" s="409">
        <f>VLOOKUP(A1336,'[1]2020年工作表 (填表用) (2)'!$D$7:$F$1731,3,0)</f>
        <v>140</v>
      </c>
      <c r="D1336" s="409">
        <f>VLOOKUP(A1336,'[1]2020年工作表 (填表用) (2)'!$D$7:$H$1732,5,0)</f>
        <v>0</v>
      </c>
      <c r="E1336" s="409">
        <f>VLOOKUP(A1336,'[1]2020年工作表 (填表用) (2)'!$D$9:$J$1631,7,0)</f>
        <v>30</v>
      </c>
      <c r="F1336" s="409"/>
      <c r="G1336" s="409"/>
      <c r="H1336" s="409">
        <f>VLOOKUP(A1336,'[1]2020年工作表 (填表用) (2)'!$D$7:$L$1683,9,0)</f>
        <v>9</v>
      </c>
      <c r="I1336" s="417" t="str">
        <f t="shared" si="25"/>
        <v/>
      </c>
      <c r="K1336">
        <v>21</v>
      </c>
    </row>
    <row r="1337" ht="15" spans="1:9">
      <c r="A1337" s="401">
        <v>2240704</v>
      </c>
      <c r="B1337" s="408" t="s">
        <v>1161</v>
      </c>
      <c r="C1337" s="409">
        <f>VLOOKUP(A1337,'[1]2020年工作表 (填表用) (2)'!$D$7:$F$1731,3,0)</f>
        <v>36</v>
      </c>
      <c r="D1337" s="409">
        <f>VLOOKUP(A1337,'[1]2020年工作表 (填表用) (2)'!$D$7:$H$1732,5,0)</f>
        <v>0</v>
      </c>
      <c r="E1337" s="409">
        <f>VLOOKUP(A1337,'[1]2020年工作表 (填表用) (2)'!$D$9:$J$1631,7,0)</f>
        <v>0</v>
      </c>
      <c r="F1337" s="409"/>
      <c r="G1337" s="409"/>
      <c r="H1337" s="409">
        <f>VLOOKUP(A1337,'[1]2020年工作表 (填表用) (2)'!$D$7:$L$1683,9,0)</f>
        <v>0</v>
      </c>
      <c r="I1337" s="417" t="str">
        <f t="shared" si="25"/>
        <v/>
      </c>
    </row>
    <row r="1338" ht="15" spans="1:10">
      <c r="A1338" s="401">
        <v>2240799</v>
      </c>
      <c r="B1338" s="408" t="s">
        <v>1162</v>
      </c>
      <c r="C1338" s="409">
        <f>VLOOKUP(A1338,'[1]2020年工作表 (填表用) (2)'!$D$7:$F$1731,3,0)</f>
        <v>0</v>
      </c>
      <c r="D1338" s="409">
        <f>VLOOKUP(A1338,'[1]2020年工作表 (填表用) (2)'!$D$7:$H$1732,5,0)</f>
        <v>0</v>
      </c>
      <c r="E1338" s="409">
        <f>VLOOKUP(A1338,'[1]2020年工作表 (填表用) (2)'!$D$9:$J$1631,7,0)</f>
        <v>0</v>
      </c>
      <c r="F1338" s="409"/>
      <c r="G1338" s="409"/>
      <c r="H1338" s="409">
        <f>VLOOKUP(A1338,'[1]2020年工作表 (填表用) (2)'!$D$7:$L$1683,9,0)</f>
        <v>0</v>
      </c>
      <c r="I1338" s="417" t="str">
        <f t="shared" si="25"/>
        <v/>
      </c>
      <c r="J1338" t="s">
        <v>138</v>
      </c>
    </row>
    <row r="1339" ht="15" spans="1:9">
      <c r="A1339" s="401">
        <v>22499</v>
      </c>
      <c r="B1339" s="402" t="s">
        <v>1163</v>
      </c>
      <c r="C1339" s="409">
        <f>VLOOKUP(A1339,'[1]2020年工作表 (填表用) (2)'!$D$7:$F$1731,3,0)</f>
        <v>2</v>
      </c>
      <c r="D1339" s="409">
        <f>VLOOKUP(A1339,'[1]2020年工作表 (填表用) (2)'!$D$7:$H$1732,5,0)</f>
        <v>0</v>
      </c>
      <c r="E1339" s="409">
        <f>VLOOKUP(A1339,'[1]2020年工作表 (填表用) (2)'!$D$9:$J$1631,7,0)</f>
        <v>0</v>
      </c>
      <c r="F1339" s="409"/>
      <c r="G1339" s="409"/>
      <c r="H1339" s="409">
        <f>VLOOKUP(A1339,'[1]2020年工作表 (填表用) (2)'!$D$7:$L$1683,9,0)</f>
        <v>0</v>
      </c>
      <c r="I1339" s="417" t="str">
        <f t="shared" si="25"/>
        <v/>
      </c>
    </row>
    <row r="1340" ht="15" spans="1:11">
      <c r="A1340" s="83">
        <v>2249999</v>
      </c>
      <c r="B1340" s="429" t="s">
        <v>1164</v>
      </c>
      <c r="C1340" s="409">
        <v>2</v>
      </c>
      <c r="D1340" s="409"/>
      <c r="E1340" s="409"/>
      <c r="F1340" s="409"/>
      <c r="G1340" s="409"/>
      <c r="H1340" s="409"/>
      <c r="I1340" s="417"/>
      <c r="K1340">
        <v>150</v>
      </c>
    </row>
    <row r="1341" ht="15" spans="1:14">
      <c r="A1341" s="401">
        <v>227</v>
      </c>
      <c r="B1341" s="402" t="s">
        <v>1165</v>
      </c>
      <c r="C1341" s="409">
        <f>VLOOKUP(A1341,'[1]2020年工作表 (填表用) (2)'!$D$7:$F$1731,3,0)</f>
        <v>0</v>
      </c>
      <c r="D1341" s="409">
        <f>VLOOKUP(A1341,'[1]2020年工作表 (填表用) (2)'!$D$7:$H$1732,5,0)</f>
        <v>9200</v>
      </c>
      <c r="E1341" s="409">
        <f>VLOOKUP(A1341,'[1]2020年工作表 (填表用) (2)'!$D$9:$J$1631,7,0)</f>
        <v>9200</v>
      </c>
      <c r="F1341" s="409"/>
      <c r="G1341" s="409"/>
      <c r="H1341" s="409">
        <f>VLOOKUP(A1341,'[1]2020年工作表 (填表用) (2)'!$D$7:$L$1683,9,0)</f>
        <v>0</v>
      </c>
      <c r="I1341" s="417" t="str">
        <f t="shared" ref="I1341:I1356" si="26">IF(ISERROR(H1341/G1341),"",H1341/G1341*100)</f>
        <v/>
      </c>
      <c r="N1341" s="418">
        <f t="shared" ref="N1341:N1345" si="27">H1341+L1341</f>
        <v>0</v>
      </c>
    </row>
    <row r="1342" ht="15" spans="1:14">
      <c r="A1342" s="401">
        <v>229</v>
      </c>
      <c r="B1342" s="402" t="s">
        <v>1166</v>
      </c>
      <c r="C1342" s="409">
        <f>VLOOKUP(A1342,'[1]2020年工作表 (填表用) (2)'!$D$7:$F$1731,3,0)</f>
        <v>0</v>
      </c>
      <c r="D1342" s="409">
        <f>VLOOKUP(A1342,'[1]2020年工作表 (填表用) (2)'!$D$7:$H$1732,5,0)</f>
        <v>1450</v>
      </c>
      <c r="E1342" s="409">
        <f>VLOOKUP(A1342,'[1]2020年工作表 (填表用) (2)'!$D$9:$J$1631,7,0)</f>
        <v>0</v>
      </c>
      <c r="F1342" s="409"/>
      <c r="G1342" s="409"/>
      <c r="H1342" s="409">
        <f>VLOOKUP(A1342,'[1]2020年工作表 (填表用) (2)'!$D$7:$L$1683,9,0)</f>
        <v>0</v>
      </c>
      <c r="I1342" s="417" t="str">
        <f t="shared" si="26"/>
        <v/>
      </c>
      <c r="N1342" s="418">
        <f t="shared" si="27"/>
        <v>0</v>
      </c>
    </row>
    <row r="1343" ht="15" spans="1:9">
      <c r="A1343" s="401">
        <v>22999</v>
      </c>
      <c r="B1343" s="402" t="s">
        <v>1019</v>
      </c>
      <c r="C1343" s="409">
        <f>VLOOKUP(A1343,'[1]2020年工作表 (填表用) (2)'!$D$7:$F$1731,3,0)</f>
        <v>0</v>
      </c>
      <c r="D1343" s="409">
        <f>VLOOKUP(A1343,'[1]2020年工作表 (填表用) (2)'!$D$7:$H$1732,5,0)</f>
        <v>1450</v>
      </c>
      <c r="E1343" s="409">
        <f>VLOOKUP(A1343,'[1]2020年工作表 (填表用) (2)'!$D$9:$J$1631,7,0)</f>
        <v>0</v>
      </c>
      <c r="F1343" s="409"/>
      <c r="G1343" s="409"/>
      <c r="H1343" s="409">
        <f>VLOOKUP(A1343,'[1]2020年工作表 (填表用) (2)'!$D$7:$L$1683,9,0)</f>
        <v>0</v>
      </c>
      <c r="I1343" s="417" t="str">
        <f t="shared" si="26"/>
        <v/>
      </c>
    </row>
    <row r="1344" ht="15" spans="1:9">
      <c r="A1344" s="424">
        <v>2299999</v>
      </c>
      <c r="B1344" s="408" t="s">
        <v>300</v>
      </c>
      <c r="C1344" s="409">
        <f>VLOOKUP(A1344,'[1]2020年工作表 (填表用) (2)'!$D$7:$F$1731,3,0)</f>
        <v>0</v>
      </c>
      <c r="D1344" s="409">
        <f>VLOOKUP(A1344,'[1]2020年工作表 (填表用) (2)'!$D$7:$H$1732,5,0)</f>
        <v>1450</v>
      </c>
      <c r="E1344" s="409">
        <f>VLOOKUP(A1344,'[1]2020年工作表 (填表用) (2)'!$D$9:$J$1631,7,0)</f>
        <v>0</v>
      </c>
      <c r="F1344" s="409"/>
      <c r="G1344" s="409"/>
      <c r="H1344" s="409">
        <f>VLOOKUP(A1344,'[1]2020年工作表 (填表用) (2)'!$D$7:$L$1683,9,0)</f>
        <v>0</v>
      </c>
      <c r="I1344" s="417" t="str">
        <f t="shared" si="26"/>
        <v/>
      </c>
    </row>
    <row r="1345" ht="15" spans="1:14">
      <c r="A1345" s="401">
        <v>232</v>
      </c>
      <c r="B1345" s="402" t="s">
        <v>1167</v>
      </c>
      <c r="C1345" s="409">
        <f>VLOOKUP(A1345,'[1]2020年工作表 (填表用) (2)'!$D$7:$F$1731,3,0)</f>
        <v>15121</v>
      </c>
      <c r="D1345" s="409">
        <f>VLOOKUP(A1345,'[1]2020年工作表 (填表用) (2)'!$D$7:$H$1732,5,0)</f>
        <v>15092</v>
      </c>
      <c r="E1345" s="409">
        <f>VLOOKUP(A1345,'[1]2020年工作表 (填表用) (2)'!$D$9:$J$1631,7,0)</f>
        <v>15470</v>
      </c>
      <c r="F1345" s="409"/>
      <c r="G1345" s="409"/>
      <c r="H1345" s="409">
        <f>VLOOKUP(A1345,'[1]2020年工作表 (填表用) (2)'!$D$7:$L$1683,9,0)</f>
        <v>15471</v>
      </c>
      <c r="I1345" s="417" t="str">
        <f t="shared" si="26"/>
        <v/>
      </c>
      <c r="N1345" s="418">
        <f t="shared" si="27"/>
        <v>15471</v>
      </c>
    </row>
    <row r="1346" ht="15" spans="1:10">
      <c r="A1346" s="401">
        <v>23201</v>
      </c>
      <c r="B1346" s="402" t="s">
        <v>1168</v>
      </c>
      <c r="C1346" s="409">
        <f>VLOOKUP(A1346,'[1]2020年工作表 (填表用) (2)'!$D$7:$F$1731,3,0)</f>
        <v>0</v>
      </c>
      <c r="D1346" s="409">
        <f>VLOOKUP(A1346,'[1]2020年工作表 (填表用) (2)'!$D$7:$H$1732,5,0)</f>
        <v>0</v>
      </c>
      <c r="E1346" s="409">
        <f>VLOOKUP(A1346,'[1]2020年工作表 (填表用) (2)'!$D$9:$J$1631,7,0)</f>
        <v>0</v>
      </c>
      <c r="F1346" s="409"/>
      <c r="G1346" s="409"/>
      <c r="H1346" s="409">
        <f>VLOOKUP(A1346,'[1]2020年工作表 (填表用) (2)'!$D$7:$L$1683,9,0)</f>
        <v>0</v>
      </c>
      <c r="I1346" s="417" t="str">
        <f t="shared" si="26"/>
        <v/>
      </c>
      <c r="J1346" t="s">
        <v>138</v>
      </c>
    </row>
    <row r="1347" ht="15" spans="1:10">
      <c r="A1347" s="401">
        <v>23202</v>
      </c>
      <c r="B1347" s="402" t="s">
        <v>1169</v>
      </c>
      <c r="C1347" s="409">
        <f>VLOOKUP(A1347,'[1]2020年工作表 (填表用) (2)'!$D$7:$F$1731,3,0)</f>
        <v>0</v>
      </c>
      <c r="D1347" s="409">
        <f>VLOOKUP(A1347,'[1]2020年工作表 (填表用) (2)'!$D$7:$H$1732,5,0)</f>
        <v>0</v>
      </c>
      <c r="E1347" s="409">
        <f>VLOOKUP(A1347,'[1]2020年工作表 (填表用) (2)'!$D$9:$J$1631,7,0)</f>
        <v>0</v>
      </c>
      <c r="F1347" s="409"/>
      <c r="G1347" s="409"/>
      <c r="H1347" s="409">
        <f>VLOOKUP(A1347,'[1]2020年工作表 (填表用) (2)'!$D$7:$L$1683,9,0)</f>
        <v>0</v>
      </c>
      <c r="I1347" s="417" t="str">
        <f t="shared" si="26"/>
        <v/>
      </c>
      <c r="J1347" t="s">
        <v>138</v>
      </c>
    </row>
    <row r="1348" ht="15" spans="1:9">
      <c r="A1348" s="401">
        <v>23203</v>
      </c>
      <c r="B1348" s="402" t="s">
        <v>1170</v>
      </c>
      <c r="C1348" s="409">
        <f>VLOOKUP(A1348,'[1]2020年工作表 (填表用) (2)'!$D$7:$F$1731,3,0)</f>
        <v>15121</v>
      </c>
      <c r="D1348" s="409">
        <f>VLOOKUP(A1348,'[1]2020年工作表 (填表用) (2)'!$D$7:$H$1732,5,0)</f>
        <v>15092</v>
      </c>
      <c r="E1348" s="409">
        <f>VLOOKUP(A1348,'[1]2020年工作表 (填表用) (2)'!$D$9:$J$1631,7,0)</f>
        <v>15470</v>
      </c>
      <c r="F1348" s="409"/>
      <c r="G1348" s="409"/>
      <c r="H1348" s="409">
        <f>VLOOKUP(A1348,'[1]2020年工作表 (填表用) (2)'!$D$7:$L$1683,9,0)</f>
        <v>15471</v>
      </c>
      <c r="I1348" s="417" t="str">
        <f t="shared" si="26"/>
        <v/>
      </c>
    </row>
    <row r="1349" ht="15" spans="1:9">
      <c r="A1349" s="401">
        <v>2320301</v>
      </c>
      <c r="B1349" s="408" t="s">
        <v>1171</v>
      </c>
      <c r="C1349" s="409">
        <f>VLOOKUP(A1349,'[1]2020年工作表 (填表用) (2)'!$D$7:$F$1731,3,0)</f>
        <v>15092</v>
      </c>
      <c r="D1349" s="409">
        <f>VLOOKUP(A1349,'[1]2020年工作表 (填表用) (2)'!$D$7:$H$1732,5,0)</f>
        <v>15092</v>
      </c>
      <c r="E1349" s="409">
        <f>VLOOKUP(A1349,'[1]2020年工作表 (填表用) (2)'!$D$9:$J$1631,7,0)</f>
        <v>15470</v>
      </c>
      <c r="F1349" s="409"/>
      <c r="G1349" s="409"/>
      <c r="H1349" s="409">
        <f>VLOOKUP(A1349,'[1]2020年工作表 (填表用) (2)'!$D$7:$L$1683,9,0)</f>
        <v>15470</v>
      </c>
      <c r="I1349" s="417" t="str">
        <f t="shared" si="26"/>
        <v/>
      </c>
    </row>
    <row r="1350" ht="15" spans="1:10">
      <c r="A1350" s="401">
        <v>2320302</v>
      </c>
      <c r="B1350" s="408" t="s">
        <v>1172</v>
      </c>
      <c r="C1350" s="409">
        <f>VLOOKUP(A1350,'[1]2020年工作表 (填表用) (2)'!$D$7:$F$1731,3,0)</f>
        <v>0</v>
      </c>
      <c r="D1350" s="409">
        <f>VLOOKUP(A1350,'[1]2020年工作表 (填表用) (2)'!$D$7:$H$1732,5,0)</f>
        <v>0</v>
      </c>
      <c r="E1350" s="409">
        <f>VLOOKUP(A1350,'[1]2020年工作表 (填表用) (2)'!$D$9:$J$1631,7,0)</f>
        <v>0</v>
      </c>
      <c r="F1350" s="409"/>
      <c r="G1350" s="409"/>
      <c r="H1350" s="409">
        <f>VLOOKUP(A1350,'[1]2020年工作表 (填表用) (2)'!$D$7:$L$1683,9,0)</f>
        <v>0</v>
      </c>
      <c r="I1350" s="417" t="str">
        <f t="shared" si="26"/>
        <v/>
      </c>
      <c r="J1350" t="s">
        <v>138</v>
      </c>
    </row>
    <row r="1351" ht="15" spans="1:9">
      <c r="A1351" s="401">
        <v>2320303</v>
      </c>
      <c r="B1351" s="408" t="s">
        <v>1173</v>
      </c>
      <c r="C1351" s="409">
        <f>VLOOKUP(A1351,'[1]2020年工作表 (填表用) (2)'!$D$7:$F$1731,3,0)</f>
        <v>29</v>
      </c>
      <c r="D1351" s="409">
        <f>VLOOKUP(A1351,'[1]2020年工作表 (填表用) (2)'!$D$7:$H$1732,5,0)</f>
        <v>0</v>
      </c>
      <c r="E1351" s="409">
        <f>VLOOKUP(A1351,'[1]2020年工作表 (填表用) (2)'!$D$9:$J$1631,7,0)</f>
        <v>0</v>
      </c>
      <c r="F1351" s="409"/>
      <c r="G1351" s="409"/>
      <c r="H1351" s="409">
        <f>VLOOKUP(A1351,'[1]2020年工作表 (填表用) (2)'!$D$7:$L$1683,9,0)</f>
        <v>1</v>
      </c>
      <c r="I1351" s="417" t="str">
        <f t="shared" si="26"/>
        <v/>
      </c>
    </row>
    <row r="1352" ht="15" spans="1:10">
      <c r="A1352" s="424">
        <v>2320399</v>
      </c>
      <c r="B1352" s="408" t="s">
        <v>1174</v>
      </c>
      <c r="C1352" s="409"/>
      <c r="D1352" s="409"/>
      <c r="E1352" s="409"/>
      <c r="F1352" s="409"/>
      <c r="G1352" s="409"/>
      <c r="H1352" s="409"/>
      <c r="I1352" s="417" t="str">
        <f t="shared" si="26"/>
        <v/>
      </c>
      <c r="J1352" t="s">
        <v>138</v>
      </c>
    </row>
    <row r="1353" ht="15" spans="1:14">
      <c r="A1353" s="401">
        <v>233</v>
      </c>
      <c r="B1353" s="402" t="s">
        <v>1175</v>
      </c>
      <c r="C1353" s="405">
        <f>VLOOKUP(A1353,'[1]2020年工作表 (填表用) (2)'!$D$7:$F$1731,3,0)</f>
        <v>1</v>
      </c>
      <c r="D1353" s="405">
        <f>VLOOKUP(A1353,'[1]2020年工作表 (填表用) (2)'!$D$7:$H$1732,5,0)</f>
        <v>1</v>
      </c>
      <c r="E1353" s="405">
        <f>VLOOKUP(A1353,'[1]2020年工作表 (填表用) (2)'!$D$9:$J$1631,7,0)</f>
        <v>2</v>
      </c>
      <c r="F1353" s="404"/>
      <c r="G1353" s="404"/>
      <c r="H1353" s="405">
        <f>VLOOKUP(A1353,'[1]2020年工作表 (填表用) (2)'!$D$7:$L$1683,9,0)</f>
        <v>2</v>
      </c>
      <c r="I1353" s="417" t="str">
        <f t="shared" si="26"/>
        <v/>
      </c>
      <c r="N1353" s="418">
        <f>H1353+L1353</f>
        <v>2</v>
      </c>
    </row>
    <row r="1354" ht="15" spans="1:10">
      <c r="A1354" s="401">
        <v>23301</v>
      </c>
      <c r="B1354" s="402" t="s">
        <v>1176</v>
      </c>
      <c r="C1354" s="409">
        <f>VLOOKUP(A1354,'[1]2020年工作表 (填表用) (2)'!$D$7:$F$1731,3,0)</f>
        <v>0</v>
      </c>
      <c r="D1354" s="409">
        <f>VLOOKUP(A1354,'[1]2020年工作表 (填表用) (2)'!$D$7:$H$1732,5,0)</f>
        <v>0</v>
      </c>
      <c r="E1354" s="409">
        <f>VLOOKUP(A1354,'[1]2020年工作表 (填表用) (2)'!$D$9:$J$1631,7,0)</f>
        <v>0</v>
      </c>
      <c r="F1354" s="409"/>
      <c r="G1354" s="409"/>
      <c r="H1354" s="409">
        <f>VLOOKUP(A1354,'[1]2020年工作表 (填表用) (2)'!$D$7:$L$1683,9,0)</f>
        <v>0</v>
      </c>
      <c r="I1354" s="417" t="str">
        <f t="shared" si="26"/>
        <v/>
      </c>
      <c r="J1354" t="s">
        <v>138</v>
      </c>
    </row>
    <row r="1355" ht="15" spans="1:10">
      <c r="A1355" s="401">
        <v>23302</v>
      </c>
      <c r="B1355" s="402" t="s">
        <v>1177</v>
      </c>
      <c r="C1355" s="409">
        <f>VLOOKUP(A1355,'[1]2020年工作表 (填表用) (2)'!$D$7:$F$1731,3,0)</f>
        <v>0</v>
      </c>
      <c r="D1355" s="409">
        <f>VLOOKUP(A1355,'[1]2020年工作表 (填表用) (2)'!$D$7:$H$1732,5,0)</f>
        <v>0</v>
      </c>
      <c r="E1355" s="409">
        <f>VLOOKUP(A1355,'[1]2020年工作表 (填表用) (2)'!$D$9:$J$1631,7,0)</f>
        <v>0</v>
      </c>
      <c r="F1355" s="409"/>
      <c r="G1355" s="409"/>
      <c r="H1355" s="409">
        <f>VLOOKUP(A1355,'[1]2020年工作表 (填表用) (2)'!$D$7:$L$1683,9,0)</f>
        <v>0</v>
      </c>
      <c r="I1355" s="417" t="str">
        <f t="shared" si="26"/>
        <v/>
      </c>
      <c r="J1355" t="s">
        <v>138</v>
      </c>
    </row>
    <row r="1356" ht="15" spans="1:10">
      <c r="A1356" s="401">
        <v>23303</v>
      </c>
      <c r="B1356" s="402" t="s">
        <v>1178</v>
      </c>
      <c r="C1356" s="409">
        <f>VLOOKUP(A1356,'[1]2020年工作表 (填表用) (2)'!$D$7:$F$1731,3,0)</f>
        <v>1</v>
      </c>
      <c r="D1356" s="409">
        <f>VLOOKUP(A1356,'[1]2020年工作表 (填表用) (2)'!$D$7:$H$1732,5,0)</f>
        <v>1</v>
      </c>
      <c r="E1356" s="409">
        <f>VLOOKUP(A1356,'[1]2020年工作表 (填表用) (2)'!$D$9:$J$1631,7,0)</f>
        <v>2</v>
      </c>
      <c r="F1356" s="409"/>
      <c r="G1356" s="409"/>
      <c r="H1356" s="409">
        <f>VLOOKUP(A1356,'[1]2020年工作表 (填表用) (2)'!$D$7:$L$1683,9,0)</f>
        <v>2</v>
      </c>
      <c r="I1356" s="431" t="str">
        <f t="shared" si="26"/>
        <v/>
      </c>
      <c r="J1356" s="302"/>
    </row>
    <row r="1357" ht="32.45" customHeight="1" spans="1:11">
      <c r="A1357" s="350"/>
      <c r="B1357" s="387" t="s">
        <v>1179</v>
      </c>
      <c r="C1357" s="387"/>
      <c r="D1357" s="387"/>
      <c r="E1357" s="387"/>
      <c r="F1357" s="387"/>
      <c r="G1357" s="387"/>
      <c r="H1357" s="387"/>
      <c r="I1357" s="387"/>
      <c r="J1357" s="432"/>
      <c r="K1357" s="388"/>
    </row>
    <row r="1358" ht="15.6" customHeight="1" spans="1:11">
      <c r="A1358" s="388"/>
      <c r="B1358" s="388"/>
      <c r="C1358" s="388"/>
      <c r="D1358" s="388"/>
      <c r="E1358" s="388"/>
      <c r="F1358" s="388"/>
      <c r="G1358" s="388"/>
      <c r="H1358" s="388"/>
      <c r="I1358" s="388"/>
      <c r="J1358" s="388"/>
      <c r="K1358" s="388"/>
    </row>
  </sheetData>
  <autoFilter ref="A6:N1358"/>
  <mergeCells count="2">
    <mergeCell ref="B2:I2"/>
    <mergeCell ref="B1357:I1357"/>
  </mergeCells>
  <printOptions horizontalCentered="1"/>
  <pageMargins left="0.25" right="0.25"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L1318"/>
  <sheetViews>
    <sheetView showZeros="0" workbookViewId="0">
      <pane xSplit="2" ySplit="6" topLeftCell="C1265" activePane="bottomRight" state="frozen"/>
      <selection/>
      <selection pane="topRight"/>
      <selection pane="bottomLeft"/>
      <selection pane="bottomRight" activeCell="G1325" sqref="G1325"/>
    </sheetView>
  </sheetViews>
  <sheetFormatPr defaultColWidth="9" defaultRowHeight="14.25"/>
  <cols>
    <col min="1" max="1" width="9" style="269"/>
    <col min="2" max="2" width="22.5" style="269" customWidth="1"/>
    <col min="3" max="3" width="8.5" style="270" hidden="1" customWidth="1"/>
    <col min="4" max="4" width="9.25" style="269" customWidth="1"/>
    <col min="5" max="5" width="9.75" style="269" customWidth="1"/>
    <col min="6" max="6" width="10.5" style="270" hidden="1" customWidth="1"/>
    <col min="7" max="7" width="10" style="269" customWidth="1"/>
    <col min="8" max="8" width="12.25" style="269" customWidth="1"/>
    <col min="9" max="9" width="9.75" style="269" customWidth="1"/>
    <col min="10" max="10" width="9" style="269" customWidth="1"/>
    <col min="11" max="11" width="12.625" style="363" hidden="1" customWidth="1"/>
    <col min="12" max="16384" width="9" style="269"/>
  </cols>
  <sheetData>
    <row r="1" ht="15" spans="1:11">
      <c r="A1" s="16"/>
      <c r="B1" s="273"/>
      <c r="C1" s="364" t="s">
        <v>117</v>
      </c>
      <c r="D1" s="365"/>
      <c r="E1" s="365"/>
      <c r="F1" s="366"/>
      <c r="G1" s="365"/>
      <c r="H1" s="365"/>
      <c r="I1" s="283" t="s">
        <v>118</v>
      </c>
      <c r="J1" s="283"/>
      <c r="K1" s="375"/>
    </row>
    <row r="2" ht="24" spans="1:11">
      <c r="A2" s="277"/>
      <c r="B2" s="278" t="s">
        <v>74</v>
      </c>
      <c r="C2" s="367"/>
      <c r="D2" s="278"/>
      <c r="E2" s="278"/>
      <c r="F2" s="367"/>
      <c r="G2" s="278"/>
      <c r="H2" s="278"/>
      <c r="I2" s="278"/>
      <c r="J2" s="278"/>
      <c r="K2" s="376"/>
    </row>
    <row r="3" ht="15" spans="1:11">
      <c r="A3" s="16"/>
      <c r="B3" s="281"/>
      <c r="C3" s="368"/>
      <c r="D3" s="365"/>
      <c r="E3" s="365"/>
      <c r="F3" s="366"/>
      <c r="G3" s="365"/>
      <c r="H3" s="365"/>
      <c r="I3" s="297"/>
      <c r="J3" s="297"/>
      <c r="K3" s="377"/>
    </row>
    <row r="4" ht="15" spans="1:11">
      <c r="A4" s="16"/>
      <c r="B4" s="273"/>
      <c r="C4" s="369"/>
      <c r="D4" s="365"/>
      <c r="E4" s="365"/>
      <c r="F4" s="365"/>
      <c r="G4" s="365"/>
      <c r="H4" s="370"/>
      <c r="I4" s="378" t="s">
        <v>23</v>
      </c>
      <c r="J4" s="378"/>
      <c r="K4" s="377"/>
    </row>
    <row r="5" ht="40.5" spans="1:11">
      <c r="A5" s="284" t="s">
        <v>1180</v>
      </c>
      <c r="B5" s="284" t="s">
        <v>1181</v>
      </c>
      <c r="C5" s="371" t="s">
        <v>1182</v>
      </c>
      <c r="D5" s="371" t="s">
        <v>1183</v>
      </c>
      <c r="E5" s="284" t="s">
        <v>1184</v>
      </c>
      <c r="F5" s="372" t="s">
        <v>1185</v>
      </c>
      <c r="G5" s="371" t="s">
        <v>1186</v>
      </c>
      <c r="H5" s="371" t="s">
        <v>31</v>
      </c>
      <c r="I5" s="371" t="s">
        <v>1187</v>
      </c>
      <c r="J5" s="371" t="s">
        <v>1188</v>
      </c>
      <c r="K5" s="379" t="s">
        <v>1189</v>
      </c>
    </row>
    <row r="6" spans="1:11">
      <c r="A6" s="237"/>
      <c r="B6" s="373" t="s">
        <v>132</v>
      </c>
      <c r="C6" s="290">
        <f t="shared" ref="C6:H6" si="0">C7+C236+C276+C295+C385+C437+C493+C550+C677+C750+C827+C850+C957+C1015+C1079+C1099+C1129+C1139+C1184+C1204+C1248+C1298+C1301+C1313+C1297</f>
        <v>670429</v>
      </c>
      <c r="D6" s="290">
        <v>653707</v>
      </c>
      <c r="E6" s="290">
        <v>675419</v>
      </c>
      <c r="F6" s="290">
        <f t="shared" si="0"/>
        <v>813</v>
      </c>
      <c r="G6" s="290">
        <f>H6+K6</f>
        <v>676232</v>
      </c>
      <c r="H6" s="290">
        <f t="shared" si="0"/>
        <v>596442</v>
      </c>
      <c r="I6" s="298">
        <f>IF(ISERROR(H6/G6),"",H6/G6*100)</f>
        <v>88.2</v>
      </c>
      <c r="J6" s="298">
        <f>IF(ISERROR(H6/C6),"",H6/C6*100)</f>
        <v>89</v>
      </c>
      <c r="K6" s="380">
        <v>79790</v>
      </c>
    </row>
    <row r="7" spans="1:11">
      <c r="A7" s="237">
        <v>201</v>
      </c>
      <c r="B7" s="373" t="s">
        <v>133</v>
      </c>
      <c r="C7" s="290">
        <f t="shared" ref="C7:H7" si="1">C8+C20+C29+C40+C51+C62+C73+C81+C90+C103+C112+C123+C135+C142+C150+C156+C163+C170+C177+C184+C191+C199+C205+C211+C218+C233</f>
        <v>48934</v>
      </c>
      <c r="D7" s="290">
        <f t="shared" si="1"/>
        <v>51102</v>
      </c>
      <c r="E7" s="290">
        <v>48898</v>
      </c>
      <c r="F7" s="290">
        <f t="shared" si="1"/>
        <v>-9569</v>
      </c>
      <c r="G7" s="290">
        <f t="shared" si="1"/>
        <v>39329</v>
      </c>
      <c r="H7" s="290">
        <f t="shared" si="1"/>
        <v>38544</v>
      </c>
      <c r="I7" s="298">
        <f t="shared" ref="I7:I70" si="2">IF(ISERROR(H7/G7),"",H7/G7*100)</f>
        <v>98</v>
      </c>
      <c r="J7" s="298">
        <f t="shared" ref="J7:J70" si="3">IF(ISERROR(H7/C7),"",H7/C7*100)</f>
        <v>78.8</v>
      </c>
      <c r="K7" s="381"/>
    </row>
    <row r="8" s="270" customFormat="1" spans="1:11">
      <c r="A8" s="237">
        <v>20101</v>
      </c>
      <c r="B8" s="373" t="s">
        <v>134</v>
      </c>
      <c r="C8" s="290">
        <f t="shared" ref="C8:H8" si="4">SUM(C9:C19)</f>
        <v>1252</v>
      </c>
      <c r="D8" s="290">
        <f t="shared" si="4"/>
        <v>1409</v>
      </c>
      <c r="E8" s="290">
        <v>1118</v>
      </c>
      <c r="F8" s="290">
        <f t="shared" si="4"/>
        <v>270</v>
      </c>
      <c r="G8" s="290">
        <f t="shared" si="4"/>
        <v>1388</v>
      </c>
      <c r="H8" s="290">
        <f t="shared" si="4"/>
        <v>1388</v>
      </c>
      <c r="I8" s="298">
        <f t="shared" si="2"/>
        <v>100</v>
      </c>
      <c r="J8" s="298">
        <f t="shared" si="3"/>
        <v>110.9</v>
      </c>
      <c r="K8" s="382"/>
    </row>
    <row r="9" s="270" customFormat="1" spans="1:11">
      <c r="A9" s="237">
        <v>2010101</v>
      </c>
      <c r="B9" s="237" t="s">
        <v>135</v>
      </c>
      <c r="C9" s="290">
        <v>736</v>
      </c>
      <c r="D9" s="290">
        <v>748</v>
      </c>
      <c r="E9" s="290">
        <v>576</v>
      </c>
      <c r="F9" s="374">
        <f>G9-E9</f>
        <v>180</v>
      </c>
      <c r="G9" s="290">
        <f t="shared" ref="G9:G70" si="5">H9+K9</f>
        <v>756</v>
      </c>
      <c r="H9" s="290">
        <v>756</v>
      </c>
      <c r="I9" s="298">
        <f t="shared" si="2"/>
        <v>100</v>
      </c>
      <c r="J9" s="298">
        <f t="shared" si="3"/>
        <v>102.7</v>
      </c>
      <c r="K9" s="383"/>
    </row>
    <row r="10" s="217" customFormat="1" spans="1:11">
      <c r="A10" s="237">
        <v>2010102</v>
      </c>
      <c r="B10" s="237" t="s">
        <v>136</v>
      </c>
      <c r="C10" s="290">
        <v>136</v>
      </c>
      <c r="D10" s="290">
        <v>276</v>
      </c>
      <c r="E10" s="290">
        <v>50</v>
      </c>
      <c r="F10" s="374">
        <f t="shared" ref="F10:F72" si="6">G10-E10</f>
        <v>34</v>
      </c>
      <c r="G10" s="290">
        <f t="shared" si="5"/>
        <v>84</v>
      </c>
      <c r="H10" s="290">
        <v>84</v>
      </c>
      <c r="I10" s="298">
        <f t="shared" si="2"/>
        <v>100</v>
      </c>
      <c r="J10" s="298">
        <f t="shared" si="3"/>
        <v>61.8</v>
      </c>
      <c r="K10" s="383"/>
    </row>
    <row r="11" s="270" customFormat="1" spans="1:11">
      <c r="A11" s="237">
        <v>2010103</v>
      </c>
      <c r="B11" s="237" t="s">
        <v>137</v>
      </c>
      <c r="C11" s="290">
        <v>0</v>
      </c>
      <c r="D11" s="290">
        <v>0</v>
      </c>
      <c r="E11" s="290">
        <v>106</v>
      </c>
      <c r="F11" s="374">
        <f t="shared" si="6"/>
        <v>18</v>
      </c>
      <c r="G11" s="290">
        <f t="shared" si="5"/>
        <v>124</v>
      </c>
      <c r="H11" s="290">
        <v>124</v>
      </c>
      <c r="I11" s="298">
        <f t="shared" si="2"/>
        <v>100</v>
      </c>
      <c r="J11" s="298" t="str">
        <f t="shared" si="3"/>
        <v/>
      </c>
      <c r="K11" s="383"/>
    </row>
    <row r="12" s="217" customFormat="1" spans="1:11">
      <c r="A12" s="237">
        <v>2010104</v>
      </c>
      <c r="B12" s="237" t="s">
        <v>139</v>
      </c>
      <c r="C12" s="290">
        <v>140</v>
      </c>
      <c r="D12" s="290">
        <v>107</v>
      </c>
      <c r="E12" s="290">
        <v>200</v>
      </c>
      <c r="F12" s="374">
        <f t="shared" si="6"/>
        <v>0</v>
      </c>
      <c r="G12" s="290">
        <f t="shared" si="5"/>
        <v>200</v>
      </c>
      <c r="H12" s="290">
        <v>200</v>
      </c>
      <c r="I12" s="298">
        <f t="shared" si="2"/>
        <v>100</v>
      </c>
      <c r="J12" s="298">
        <f t="shared" si="3"/>
        <v>142.9</v>
      </c>
      <c r="K12" s="383"/>
    </row>
    <row r="13" s="270" customFormat="1" hidden="1" spans="1:12">
      <c r="A13" s="237">
        <v>2010105</v>
      </c>
      <c r="B13" s="237" t="s">
        <v>140</v>
      </c>
      <c r="C13" s="290">
        <v>0</v>
      </c>
      <c r="D13" s="290">
        <v>0</v>
      </c>
      <c r="E13" s="290"/>
      <c r="F13" s="374">
        <f t="shared" si="6"/>
        <v>0</v>
      </c>
      <c r="G13" s="290">
        <f t="shared" si="5"/>
        <v>0</v>
      </c>
      <c r="H13" s="290">
        <v>0</v>
      </c>
      <c r="I13" s="298" t="str">
        <f t="shared" si="2"/>
        <v/>
      </c>
      <c r="J13" s="298" t="str">
        <f t="shared" si="3"/>
        <v/>
      </c>
      <c r="K13" s="383"/>
      <c r="L13" s="270">
        <v>1</v>
      </c>
    </row>
    <row r="14" s="270" customFormat="1" spans="1:11">
      <c r="A14" s="237">
        <v>2010106</v>
      </c>
      <c r="B14" s="237" t="s">
        <v>141</v>
      </c>
      <c r="C14" s="290">
        <v>3</v>
      </c>
      <c r="D14" s="290">
        <v>1</v>
      </c>
      <c r="E14" s="290">
        <v>3</v>
      </c>
      <c r="F14" s="374">
        <f t="shared" si="6"/>
        <v>0</v>
      </c>
      <c r="G14" s="290">
        <f t="shared" si="5"/>
        <v>3</v>
      </c>
      <c r="H14" s="290">
        <v>3</v>
      </c>
      <c r="I14" s="298">
        <f t="shared" si="2"/>
        <v>100</v>
      </c>
      <c r="J14" s="298">
        <f t="shared" si="3"/>
        <v>100</v>
      </c>
      <c r="K14" s="383"/>
    </row>
    <row r="15" s="270" customFormat="1" spans="1:11">
      <c r="A15" s="237">
        <v>2010107</v>
      </c>
      <c r="B15" s="237" t="s">
        <v>142</v>
      </c>
      <c r="C15" s="290">
        <v>29</v>
      </c>
      <c r="D15" s="290">
        <v>39</v>
      </c>
      <c r="E15" s="290">
        <v>49</v>
      </c>
      <c r="F15" s="374">
        <f t="shared" si="6"/>
        <v>22</v>
      </c>
      <c r="G15" s="290">
        <f t="shared" si="5"/>
        <v>71</v>
      </c>
      <c r="H15" s="290">
        <v>71</v>
      </c>
      <c r="I15" s="298">
        <f t="shared" si="2"/>
        <v>100</v>
      </c>
      <c r="J15" s="298">
        <f t="shared" si="3"/>
        <v>244.8</v>
      </c>
      <c r="K15" s="383"/>
    </row>
    <row r="16" s="217" customFormat="1" spans="1:11">
      <c r="A16" s="237">
        <v>2010108</v>
      </c>
      <c r="B16" s="237" t="s">
        <v>143</v>
      </c>
      <c r="C16" s="290">
        <v>25</v>
      </c>
      <c r="D16" s="290">
        <v>52</v>
      </c>
      <c r="E16" s="290">
        <v>13</v>
      </c>
      <c r="F16" s="374">
        <f t="shared" si="6"/>
        <v>1</v>
      </c>
      <c r="G16" s="290">
        <f t="shared" si="5"/>
        <v>14</v>
      </c>
      <c r="H16" s="290">
        <v>14</v>
      </c>
      <c r="I16" s="298">
        <f t="shared" si="2"/>
        <v>100</v>
      </c>
      <c r="J16" s="298">
        <f t="shared" si="3"/>
        <v>56</v>
      </c>
      <c r="K16" s="383"/>
    </row>
    <row r="17" s="270" customFormat="1" hidden="1" spans="1:12">
      <c r="A17" s="237">
        <v>2010109</v>
      </c>
      <c r="B17" s="237" t="s">
        <v>144</v>
      </c>
      <c r="C17" s="290">
        <v>0</v>
      </c>
      <c r="D17" s="290">
        <v>0</v>
      </c>
      <c r="E17" s="290"/>
      <c r="F17" s="374">
        <f t="shared" si="6"/>
        <v>0</v>
      </c>
      <c r="G17" s="290">
        <f t="shared" si="5"/>
        <v>0</v>
      </c>
      <c r="H17" s="290">
        <v>0</v>
      </c>
      <c r="I17" s="298" t="str">
        <f t="shared" si="2"/>
        <v/>
      </c>
      <c r="J17" s="298" t="str">
        <f t="shared" si="3"/>
        <v/>
      </c>
      <c r="K17" s="383"/>
      <c r="L17" s="270">
        <v>1</v>
      </c>
    </row>
    <row r="18" s="217" customFormat="1" spans="1:11">
      <c r="A18" s="237">
        <v>2010150</v>
      </c>
      <c r="B18" s="237" t="s">
        <v>145</v>
      </c>
      <c r="C18" s="290">
        <v>183</v>
      </c>
      <c r="D18" s="290">
        <v>186</v>
      </c>
      <c r="E18" s="290">
        <v>121</v>
      </c>
      <c r="F18" s="374">
        <f t="shared" si="6"/>
        <v>15</v>
      </c>
      <c r="G18" s="290">
        <f t="shared" si="5"/>
        <v>136</v>
      </c>
      <c r="H18" s="290">
        <v>136</v>
      </c>
      <c r="I18" s="298">
        <f t="shared" si="2"/>
        <v>100</v>
      </c>
      <c r="J18" s="298">
        <f t="shared" si="3"/>
        <v>74.3</v>
      </c>
      <c r="K18" s="383"/>
    </row>
    <row r="19" s="270" customFormat="1" hidden="1" spans="1:12">
      <c r="A19" s="237">
        <v>2010199</v>
      </c>
      <c r="B19" s="237" t="s">
        <v>146</v>
      </c>
      <c r="C19" s="290">
        <v>0</v>
      </c>
      <c r="D19" s="290">
        <v>0</v>
      </c>
      <c r="E19" s="290"/>
      <c r="F19" s="374">
        <f t="shared" si="6"/>
        <v>0</v>
      </c>
      <c r="G19" s="290">
        <f t="shared" si="5"/>
        <v>0</v>
      </c>
      <c r="H19" s="290">
        <v>0</v>
      </c>
      <c r="I19" s="298" t="str">
        <f t="shared" si="2"/>
        <v/>
      </c>
      <c r="J19" s="298" t="str">
        <f t="shared" si="3"/>
        <v/>
      </c>
      <c r="K19" s="383"/>
      <c r="L19" s="270">
        <v>1</v>
      </c>
    </row>
    <row r="20" s="270" customFormat="1" spans="1:11">
      <c r="A20" s="237">
        <v>20102</v>
      </c>
      <c r="B20" s="373" t="s">
        <v>147</v>
      </c>
      <c r="C20" s="290">
        <f t="shared" ref="C20:H20" si="7">SUM(C21:C28)</f>
        <v>1352</v>
      </c>
      <c r="D20" s="290">
        <f t="shared" si="7"/>
        <v>1220</v>
      </c>
      <c r="E20" s="290">
        <v>1229</v>
      </c>
      <c r="F20" s="290">
        <f t="shared" si="7"/>
        <v>201</v>
      </c>
      <c r="G20" s="290">
        <f t="shared" si="7"/>
        <v>1430</v>
      </c>
      <c r="H20" s="290">
        <f t="shared" si="7"/>
        <v>1430</v>
      </c>
      <c r="I20" s="298">
        <f t="shared" si="2"/>
        <v>100</v>
      </c>
      <c r="J20" s="298">
        <f t="shared" si="3"/>
        <v>105.8</v>
      </c>
      <c r="K20" s="383"/>
    </row>
    <row r="21" s="270" customFormat="1" spans="1:11">
      <c r="A21" s="237">
        <v>2010201</v>
      </c>
      <c r="B21" s="237" t="s">
        <v>135</v>
      </c>
      <c r="C21" s="290">
        <v>938</v>
      </c>
      <c r="D21" s="290">
        <v>687</v>
      </c>
      <c r="E21" s="290">
        <v>717</v>
      </c>
      <c r="F21" s="374">
        <f t="shared" si="6"/>
        <v>120</v>
      </c>
      <c r="G21" s="290">
        <f t="shared" si="5"/>
        <v>837</v>
      </c>
      <c r="H21" s="290">
        <v>837</v>
      </c>
      <c r="I21" s="298">
        <f t="shared" si="2"/>
        <v>100</v>
      </c>
      <c r="J21" s="298">
        <f t="shared" si="3"/>
        <v>89.2</v>
      </c>
      <c r="K21" s="383"/>
    </row>
    <row r="22" s="217" customFormat="1" spans="1:11">
      <c r="A22" s="237">
        <v>2010202</v>
      </c>
      <c r="B22" s="237" t="s">
        <v>136</v>
      </c>
      <c r="C22" s="290">
        <v>69</v>
      </c>
      <c r="D22" s="290">
        <v>83</v>
      </c>
      <c r="E22" s="290">
        <v>65</v>
      </c>
      <c r="F22" s="374">
        <f t="shared" si="6"/>
        <v>36</v>
      </c>
      <c r="G22" s="290">
        <f t="shared" si="5"/>
        <v>101</v>
      </c>
      <c r="H22" s="290">
        <v>101</v>
      </c>
      <c r="I22" s="298">
        <f t="shared" si="2"/>
        <v>100</v>
      </c>
      <c r="J22" s="298">
        <f t="shared" si="3"/>
        <v>146.4</v>
      </c>
      <c r="K22" s="383"/>
    </row>
    <row r="23" s="270" customFormat="1" spans="1:11">
      <c r="A23" s="237">
        <v>2010203</v>
      </c>
      <c r="B23" s="237" t="s">
        <v>137</v>
      </c>
      <c r="C23" s="290">
        <v>0</v>
      </c>
      <c r="D23" s="290">
        <v>0</v>
      </c>
      <c r="E23" s="290">
        <v>130</v>
      </c>
      <c r="F23" s="374">
        <f t="shared" si="6"/>
        <v>11</v>
      </c>
      <c r="G23" s="290">
        <f t="shared" si="5"/>
        <v>141</v>
      </c>
      <c r="H23" s="290">
        <v>141</v>
      </c>
      <c r="I23" s="298">
        <f t="shared" si="2"/>
        <v>100</v>
      </c>
      <c r="J23" s="298" t="str">
        <f t="shared" si="3"/>
        <v/>
      </c>
      <c r="K23" s="383"/>
    </row>
    <row r="24" s="270" customFormat="1" spans="1:11">
      <c r="A24" s="237">
        <v>2010204</v>
      </c>
      <c r="B24" s="237" t="s">
        <v>148</v>
      </c>
      <c r="C24" s="290">
        <v>71</v>
      </c>
      <c r="D24" s="290">
        <v>72</v>
      </c>
      <c r="E24" s="290">
        <v>112</v>
      </c>
      <c r="F24" s="374">
        <f t="shared" si="6"/>
        <v>4</v>
      </c>
      <c r="G24" s="290">
        <f t="shared" si="5"/>
        <v>116</v>
      </c>
      <c r="H24" s="290">
        <v>116</v>
      </c>
      <c r="I24" s="298">
        <f t="shared" si="2"/>
        <v>100</v>
      </c>
      <c r="J24" s="298">
        <f t="shared" si="3"/>
        <v>163.4</v>
      </c>
      <c r="K24" s="383"/>
    </row>
    <row r="25" s="270" customFormat="1" spans="1:11">
      <c r="A25" s="237">
        <v>2010205</v>
      </c>
      <c r="B25" s="237" t="s">
        <v>149</v>
      </c>
      <c r="C25" s="290">
        <v>89</v>
      </c>
      <c r="D25" s="290">
        <v>146</v>
      </c>
      <c r="E25" s="290">
        <v>65</v>
      </c>
      <c r="F25" s="374">
        <f t="shared" si="6"/>
        <v>5</v>
      </c>
      <c r="G25" s="290">
        <f t="shared" si="5"/>
        <v>70</v>
      </c>
      <c r="H25" s="290">
        <v>70</v>
      </c>
      <c r="I25" s="298">
        <f t="shared" si="2"/>
        <v>100</v>
      </c>
      <c r="J25" s="298">
        <f t="shared" si="3"/>
        <v>78.7</v>
      </c>
      <c r="K25" s="383"/>
    </row>
    <row r="26" s="270" customFormat="1" spans="1:11">
      <c r="A26" s="237">
        <v>2010206</v>
      </c>
      <c r="B26" s="237" t="s">
        <v>150</v>
      </c>
      <c r="C26" s="290">
        <v>69</v>
      </c>
      <c r="D26" s="290">
        <v>95</v>
      </c>
      <c r="E26" s="290">
        <v>45</v>
      </c>
      <c r="F26" s="374">
        <f t="shared" si="6"/>
        <v>16</v>
      </c>
      <c r="G26" s="290">
        <f t="shared" si="5"/>
        <v>61</v>
      </c>
      <c r="H26" s="290">
        <v>61</v>
      </c>
      <c r="I26" s="298">
        <f t="shared" si="2"/>
        <v>100</v>
      </c>
      <c r="J26" s="298">
        <f t="shared" si="3"/>
        <v>88.4</v>
      </c>
      <c r="K26" s="383"/>
    </row>
    <row r="27" s="217" customFormat="1" spans="1:11">
      <c r="A27" s="237">
        <v>2010250</v>
      </c>
      <c r="B27" s="237" t="s">
        <v>145</v>
      </c>
      <c r="C27" s="290">
        <v>116</v>
      </c>
      <c r="D27" s="290">
        <v>137</v>
      </c>
      <c r="E27" s="290">
        <v>95</v>
      </c>
      <c r="F27" s="374">
        <f t="shared" si="6"/>
        <v>9</v>
      </c>
      <c r="G27" s="290">
        <f t="shared" si="5"/>
        <v>104</v>
      </c>
      <c r="H27" s="290">
        <v>104</v>
      </c>
      <c r="I27" s="298">
        <f t="shared" si="2"/>
        <v>100</v>
      </c>
      <c r="J27" s="298">
        <f t="shared" si="3"/>
        <v>89.7</v>
      </c>
      <c r="K27" s="383"/>
    </row>
    <row r="28" s="270" customFormat="1" hidden="1" spans="1:12">
      <c r="A28" s="237">
        <v>2010299</v>
      </c>
      <c r="B28" s="237" t="s">
        <v>151</v>
      </c>
      <c r="C28" s="290">
        <v>0</v>
      </c>
      <c r="D28" s="290">
        <v>0</v>
      </c>
      <c r="E28" s="290"/>
      <c r="F28" s="374">
        <f t="shared" si="6"/>
        <v>0</v>
      </c>
      <c r="G28" s="290">
        <f t="shared" si="5"/>
        <v>0</v>
      </c>
      <c r="H28" s="290">
        <v>0</v>
      </c>
      <c r="I28" s="298" t="str">
        <f t="shared" si="2"/>
        <v/>
      </c>
      <c r="J28" s="298" t="str">
        <f t="shared" si="3"/>
        <v/>
      </c>
      <c r="K28" s="383"/>
      <c r="L28" s="270">
        <v>1</v>
      </c>
    </row>
    <row r="29" s="270" customFormat="1" spans="1:11">
      <c r="A29" s="237">
        <v>20103</v>
      </c>
      <c r="B29" s="373" t="s">
        <v>152</v>
      </c>
      <c r="C29" s="290">
        <f t="shared" ref="C29:H29" si="8">SUM(C30:C39)</f>
        <v>12987</v>
      </c>
      <c r="D29" s="290">
        <f t="shared" si="8"/>
        <v>13014</v>
      </c>
      <c r="E29" s="290">
        <v>28082</v>
      </c>
      <c r="F29" s="290">
        <f t="shared" si="8"/>
        <v>-15747</v>
      </c>
      <c r="G29" s="290">
        <f t="shared" si="8"/>
        <v>12335</v>
      </c>
      <c r="H29" s="290">
        <f t="shared" si="8"/>
        <v>12335</v>
      </c>
      <c r="I29" s="298">
        <f t="shared" si="2"/>
        <v>100</v>
      </c>
      <c r="J29" s="298">
        <f t="shared" si="3"/>
        <v>95</v>
      </c>
      <c r="K29" s="383"/>
    </row>
    <row r="30" s="270" customFormat="1" spans="1:11">
      <c r="A30" s="237">
        <v>2010301</v>
      </c>
      <c r="B30" s="237" t="s">
        <v>135</v>
      </c>
      <c r="C30" s="290">
        <v>3165</v>
      </c>
      <c r="D30" s="290">
        <v>3221</v>
      </c>
      <c r="E30" s="290">
        <v>2406</v>
      </c>
      <c r="F30" s="374">
        <f t="shared" si="6"/>
        <v>444</v>
      </c>
      <c r="G30" s="290">
        <f t="shared" si="5"/>
        <v>2850</v>
      </c>
      <c r="H30" s="290">
        <v>2850</v>
      </c>
      <c r="I30" s="298">
        <f t="shared" si="2"/>
        <v>100</v>
      </c>
      <c r="J30" s="298">
        <f t="shared" si="3"/>
        <v>90</v>
      </c>
      <c r="K30" s="383"/>
    </row>
    <row r="31" s="217" customFormat="1" spans="1:11">
      <c r="A31" s="237">
        <v>2010302</v>
      </c>
      <c r="B31" s="237" t="s">
        <v>136</v>
      </c>
      <c r="C31" s="290">
        <v>5650</v>
      </c>
      <c r="D31" s="290">
        <v>5535</v>
      </c>
      <c r="E31" s="290">
        <v>21974</v>
      </c>
      <c r="F31" s="374">
        <f t="shared" si="6"/>
        <v>-16997</v>
      </c>
      <c r="G31" s="290">
        <f t="shared" si="5"/>
        <v>4977</v>
      </c>
      <c r="H31" s="290">
        <v>4977</v>
      </c>
      <c r="I31" s="298">
        <f t="shared" si="2"/>
        <v>100</v>
      </c>
      <c r="J31" s="298">
        <f t="shared" si="3"/>
        <v>88.1</v>
      </c>
      <c r="K31" s="383"/>
    </row>
    <row r="32" s="217" customFormat="1" spans="1:11">
      <c r="A32" s="237">
        <v>2010303</v>
      </c>
      <c r="B32" s="237" t="s">
        <v>137</v>
      </c>
      <c r="C32" s="290">
        <v>0</v>
      </c>
      <c r="D32" s="290">
        <v>0</v>
      </c>
      <c r="E32" s="290">
        <v>129</v>
      </c>
      <c r="F32" s="374">
        <f t="shared" si="6"/>
        <v>46</v>
      </c>
      <c r="G32" s="290">
        <f t="shared" si="5"/>
        <v>175</v>
      </c>
      <c r="H32" s="290">
        <v>175</v>
      </c>
      <c r="I32" s="298">
        <f t="shared" si="2"/>
        <v>100</v>
      </c>
      <c r="J32" s="298" t="str">
        <f t="shared" si="3"/>
        <v/>
      </c>
      <c r="K32" s="383"/>
    </row>
    <row r="33" customFormat="1" hidden="1" spans="1:12">
      <c r="A33" s="237">
        <v>2010304</v>
      </c>
      <c r="B33" s="237" t="s">
        <v>153</v>
      </c>
      <c r="C33" s="290">
        <v>0</v>
      </c>
      <c r="D33" s="290">
        <v>0</v>
      </c>
      <c r="E33" s="290"/>
      <c r="F33" s="374">
        <f t="shared" si="6"/>
        <v>0</v>
      </c>
      <c r="G33" s="290">
        <f t="shared" si="5"/>
        <v>0</v>
      </c>
      <c r="H33" s="290">
        <v>0</v>
      </c>
      <c r="I33" s="298" t="str">
        <f t="shared" si="2"/>
        <v/>
      </c>
      <c r="J33" s="298" t="str">
        <f t="shared" si="3"/>
        <v/>
      </c>
      <c r="K33" s="383"/>
      <c r="L33">
        <v>1</v>
      </c>
    </row>
    <row r="34" customFormat="1" hidden="1" spans="1:12">
      <c r="A34" s="237">
        <v>2010305</v>
      </c>
      <c r="B34" s="237" t="s">
        <v>1190</v>
      </c>
      <c r="C34" s="290">
        <v>0</v>
      </c>
      <c r="D34" s="290">
        <v>0</v>
      </c>
      <c r="E34" s="290"/>
      <c r="F34" s="374">
        <f t="shared" si="6"/>
        <v>0</v>
      </c>
      <c r="G34" s="290">
        <f t="shared" si="5"/>
        <v>0</v>
      </c>
      <c r="H34" s="290">
        <v>0</v>
      </c>
      <c r="I34" s="298" t="str">
        <f t="shared" si="2"/>
        <v/>
      </c>
      <c r="J34" s="298" t="str">
        <f t="shared" si="3"/>
        <v/>
      </c>
      <c r="K34" s="383"/>
      <c r="L34">
        <v>1</v>
      </c>
    </row>
    <row r="35" s="270" customFormat="1" hidden="1" spans="1:12">
      <c r="A35" s="237">
        <v>2010306</v>
      </c>
      <c r="B35" s="237" t="s">
        <v>155</v>
      </c>
      <c r="C35" s="290">
        <v>0</v>
      </c>
      <c r="D35" s="290">
        <v>0</v>
      </c>
      <c r="E35" s="290"/>
      <c r="F35" s="374">
        <f t="shared" si="6"/>
        <v>0</v>
      </c>
      <c r="G35" s="290">
        <f t="shared" si="5"/>
        <v>0</v>
      </c>
      <c r="H35" s="290">
        <v>0</v>
      </c>
      <c r="I35" s="298" t="str">
        <f t="shared" si="2"/>
        <v/>
      </c>
      <c r="J35" s="298" t="str">
        <f t="shared" si="3"/>
        <v/>
      </c>
      <c r="K35" s="383"/>
      <c r="L35">
        <v>1</v>
      </c>
    </row>
    <row r="36" s="217" customFormat="1" spans="1:11">
      <c r="A36" s="237">
        <v>2010308</v>
      </c>
      <c r="B36" s="237" t="s">
        <v>156</v>
      </c>
      <c r="C36" s="290">
        <v>470</v>
      </c>
      <c r="D36" s="290">
        <v>455</v>
      </c>
      <c r="E36" s="290">
        <v>595</v>
      </c>
      <c r="F36" s="374">
        <f t="shared" si="6"/>
        <v>295</v>
      </c>
      <c r="G36" s="290">
        <f t="shared" si="5"/>
        <v>890</v>
      </c>
      <c r="H36" s="290">
        <v>890</v>
      </c>
      <c r="I36" s="298">
        <f t="shared" si="2"/>
        <v>100</v>
      </c>
      <c r="J36" s="298">
        <f t="shared" si="3"/>
        <v>189.4</v>
      </c>
      <c r="K36" s="383"/>
    </row>
    <row r="37" s="270" customFormat="1" hidden="1" spans="1:12">
      <c r="A37" s="237">
        <v>2010309</v>
      </c>
      <c r="B37" s="237" t="s">
        <v>157</v>
      </c>
      <c r="C37" s="290">
        <v>0</v>
      </c>
      <c r="D37" s="290">
        <v>0</v>
      </c>
      <c r="E37" s="290"/>
      <c r="F37" s="374">
        <f t="shared" si="6"/>
        <v>0</v>
      </c>
      <c r="G37" s="290">
        <f t="shared" si="5"/>
        <v>0</v>
      </c>
      <c r="H37" s="290">
        <v>0</v>
      </c>
      <c r="I37" s="298" t="str">
        <f t="shared" si="2"/>
        <v/>
      </c>
      <c r="J37" s="298" t="str">
        <f t="shared" si="3"/>
        <v/>
      </c>
      <c r="K37" s="383"/>
      <c r="L37">
        <v>1</v>
      </c>
    </row>
    <row r="38" s="270" customFormat="1" spans="1:11">
      <c r="A38" s="237">
        <v>2010350</v>
      </c>
      <c r="B38" s="237" t="s">
        <v>145</v>
      </c>
      <c r="C38" s="290">
        <v>3534</v>
      </c>
      <c r="D38" s="290">
        <v>3705</v>
      </c>
      <c r="E38" s="290">
        <v>2896</v>
      </c>
      <c r="F38" s="374">
        <f t="shared" si="6"/>
        <v>431</v>
      </c>
      <c r="G38" s="290">
        <f t="shared" si="5"/>
        <v>3327</v>
      </c>
      <c r="H38" s="290">
        <v>3327</v>
      </c>
      <c r="I38" s="298">
        <f t="shared" si="2"/>
        <v>100</v>
      </c>
      <c r="J38" s="298">
        <f t="shared" si="3"/>
        <v>94.1</v>
      </c>
      <c r="K38" s="383"/>
    </row>
    <row r="39" s="270" customFormat="1" spans="1:11">
      <c r="A39" s="237">
        <v>2010399</v>
      </c>
      <c r="B39" s="237" t="s">
        <v>158</v>
      </c>
      <c r="C39" s="290">
        <v>168</v>
      </c>
      <c r="D39" s="290">
        <f>99-1</f>
        <v>98</v>
      </c>
      <c r="E39" s="290">
        <v>82</v>
      </c>
      <c r="F39" s="374">
        <f t="shared" si="6"/>
        <v>34</v>
      </c>
      <c r="G39" s="290">
        <f t="shared" si="5"/>
        <v>116</v>
      </c>
      <c r="H39" s="290">
        <v>116</v>
      </c>
      <c r="I39" s="298">
        <f t="shared" si="2"/>
        <v>100</v>
      </c>
      <c r="J39" s="298">
        <f t="shared" si="3"/>
        <v>69</v>
      </c>
      <c r="K39" s="383"/>
    </row>
    <row r="40" s="270" customFormat="1" spans="1:11">
      <c r="A40" s="237">
        <v>20104</v>
      </c>
      <c r="B40" s="373" t="s">
        <v>159</v>
      </c>
      <c r="C40" s="290">
        <f t="shared" ref="C40:H40" si="9">SUM(C41:C50)</f>
        <v>1634</v>
      </c>
      <c r="D40" s="290">
        <f t="shared" si="9"/>
        <v>2468</v>
      </c>
      <c r="E40" s="290">
        <v>969</v>
      </c>
      <c r="F40" s="290">
        <f t="shared" si="9"/>
        <v>361</v>
      </c>
      <c r="G40" s="290">
        <f t="shared" si="9"/>
        <v>1330</v>
      </c>
      <c r="H40" s="290">
        <f t="shared" si="9"/>
        <v>1329</v>
      </c>
      <c r="I40" s="298">
        <f t="shared" si="2"/>
        <v>99.9</v>
      </c>
      <c r="J40" s="298">
        <f t="shared" si="3"/>
        <v>81.3</v>
      </c>
      <c r="K40" s="383"/>
    </row>
    <row r="41" s="270" customFormat="1" spans="1:11">
      <c r="A41" s="237">
        <v>2010401</v>
      </c>
      <c r="B41" s="237" t="s">
        <v>135</v>
      </c>
      <c r="C41" s="290">
        <v>871</v>
      </c>
      <c r="D41" s="290">
        <v>875</v>
      </c>
      <c r="E41" s="290">
        <v>777</v>
      </c>
      <c r="F41" s="374">
        <f t="shared" si="6"/>
        <v>108</v>
      </c>
      <c r="G41" s="290">
        <f t="shared" si="5"/>
        <v>885</v>
      </c>
      <c r="H41" s="290">
        <v>885</v>
      </c>
      <c r="I41" s="298">
        <f t="shared" si="2"/>
        <v>100</v>
      </c>
      <c r="J41" s="298">
        <f t="shared" si="3"/>
        <v>101.6</v>
      </c>
      <c r="K41" s="383"/>
    </row>
    <row r="42" s="217" customFormat="1" spans="1:11">
      <c r="A42" s="237">
        <v>2010402</v>
      </c>
      <c r="B42" s="237" t="s">
        <v>136</v>
      </c>
      <c r="C42" s="290">
        <v>264</v>
      </c>
      <c r="D42" s="290">
        <v>874</v>
      </c>
      <c r="E42" s="290">
        <v>61</v>
      </c>
      <c r="F42" s="374">
        <f t="shared" si="6"/>
        <v>231</v>
      </c>
      <c r="G42" s="290">
        <f t="shared" si="5"/>
        <v>292</v>
      </c>
      <c r="H42" s="290">
        <v>292</v>
      </c>
      <c r="I42" s="298">
        <f t="shared" si="2"/>
        <v>100</v>
      </c>
      <c r="J42" s="298">
        <f t="shared" si="3"/>
        <v>110.6</v>
      </c>
      <c r="K42" s="383"/>
    </row>
    <row r="43" customFormat="1" hidden="1" spans="1:12">
      <c r="A43" s="237">
        <v>2010403</v>
      </c>
      <c r="B43" s="237" t="s">
        <v>137</v>
      </c>
      <c r="C43" s="290">
        <v>0</v>
      </c>
      <c r="D43" s="290">
        <v>0</v>
      </c>
      <c r="E43" s="290"/>
      <c r="F43" s="374">
        <f t="shared" si="6"/>
        <v>0</v>
      </c>
      <c r="G43" s="290">
        <f t="shared" si="5"/>
        <v>0</v>
      </c>
      <c r="H43" s="290">
        <v>0</v>
      </c>
      <c r="I43" s="298" t="str">
        <f t="shared" si="2"/>
        <v/>
      </c>
      <c r="J43" s="298" t="str">
        <f t="shared" si="3"/>
        <v/>
      </c>
      <c r="K43" s="383"/>
      <c r="L43">
        <v>1</v>
      </c>
    </row>
    <row r="44" customFormat="1" hidden="1" spans="1:12">
      <c r="A44" s="237">
        <v>2010404</v>
      </c>
      <c r="B44" s="237" t="s">
        <v>160</v>
      </c>
      <c r="C44" s="290">
        <v>0</v>
      </c>
      <c r="D44" s="290">
        <v>0</v>
      </c>
      <c r="E44" s="290"/>
      <c r="F44" s="374">
        <f t="shared" si="6"/>
        <v>0</v>
      </c>
      <c r="G44" s="290">
        <f t="shared" si="5"/>
        <v>0</v>
      </c>
      <c r="H44" s="290">
        <v>0</v>
      </c>
      <c r="I44" s="298" t="str">
        <f t="shared" si="2"/>
        <v/>
      </c>
      <c r="J44" s="298" t="str">
        <f t="shared" si="3"/>
        <v/>
      </c>
      <c r="K44" s="383"/>
      <c r="L44">
        <v>1</v>
      </c>
    </row>
    <row r="45" s="270" customFormat="1" hidden="1" spans="1:12">
      <c r="A45" s="237">
        <v>2010405</v>
      </c>
      <c r="B45" s="237" t="s">
        <v>161</v>
      </c>
      <c r="C45" s="290">
        <v>0</v>
      </c>
      <c r="D45" s="290">
        <v>0</v>
      </c>
      <c r="E45" s="290"/>
      <c r="F45" s="374">
        <f t="shared" si="6"/>
        <v>0</v>
      </c>
      <c r="G45" s="290">
        <f t="shared" si="5"/>
        <v>0</v>
      </c>
      <c r="H45" s="290">
        <v>0</v>
      </c>
      <c r="I45" s="298" t="str">
        <f t="shared" si="2"/>
        <v/>
      </c>
      <c r="J45" s="298" t="str">
        <f t="shared" si="3"/>
        <v/>
      </c>
      <c r="K45" s="383"/>
      <c r="L45">
        <v>1</v>
      </c>
    </row>
    <row r="46" s="217" customFormat="1" spans="1:11">
      <c r="A46" s="237">
        <v>2010406</v>
      </c>
      <c r="B46" s="237" t="s">
        <v>162</v>
      </c>
      <c r="C46" s="290">
        <v>307</v>
      </c>
      <c r="D46" s="290">
        <v>520</v>
      </c>
      <c r="E46" s="290">
        <v>0</v>
      </c>
      <c r="F46" s="374">
        <f t="shared" si="6"/>
        <v>0</v>
      </c>
      <c r="G46" s="290">
        <f t="shared" si="5"/>
        <v>0</v>
      </c>
      <c r="H46" s="290">
        <v>0</v>
      </c>
      <c r="I46" s="298" t="str">
        <f t="shared" si="2"/>
        <v/>
      </c>
      <c r="J46" s="298">
        <f t="shared" si="3"/>
        <v>0</v>
      </c>
      <c r="K46" s="383"/>
    </row>
    <row r="47" customFormat="1" hidden="1" spans="1:12">
      <c r="A47" s="237">
        <v>2010407</v>
      </c>
      <c r="B47" s="237" t="s">
        <v>163</v>
      </c>
      <c r="C47" s="290">
        <v>0</v>
      </c>
      <c r="D47" s="290">
        <v>0</v>
      </c>
      <c r="E47" s="290"/>
      <c r="F47" s="374">
        <f t="shared" si="6"/>
        <v>0</v>
      </c>
      <c r="G47" s="290">
        <f t="shared" si="5"/>
        <v>0</v>
      </c>
      <c r="H47" s="290">
        <v>0</v>
      </c>
      <c r="I47" s="298" t="str">
        <f t="shared" si="2"/>
        <v/>
      </c>
      <c r="J47" s="298" t="str">
        <f t="shared" si="3"/>
        <v/>
      </c>
      <c r="K47" s="383"/>
      <c r="L47">
        <v>1</v>
      </c>
    </row>
    <row r="48" s="270" customFormat="1" spans="1:11">
      <c r="A48" s="237">
        <v>2010408</v>
      </c>
      <c r="B48" s="237" t="s">
        <v>164</v>
      </c>
      <c r="C48" s="290">
        <v>0</v>
      </c>
      <c r="D48" s="290">
        <v>0</v>
      </c>
      <c r="E48" s="290">
        <v>0</v>
      </c>
      <c r="F48" s="374">
        <f t="shared" si="6"/>
        <v>1</v>
      </c>
      <c r="G48" s="290">
        <f t="shared" si="5"/>
        <v>1</v>
      </c>
      <c r="H48" s="290">
        <v>0</v>
      </c>
      <c r="I48" s="298">
        <f t="shared" si="2"/>
        <v>0</v>
      </c>
      <c r="J48" s="298" t="str">
        <f t="shared" si="3"/>
        <v/>
      </c>
      <c r="K48" s="383">
        <v>1</v>
      </c>
    </row>
    <row r="49" s="270" customFormat="1" spans="1:11">
      <c r="A49" s="237">
        <v>2010450</v>
      </c>
      <c r="B49" s="237" t="s">
        <v>145</v>
      </c>
      <c r="C49" s="290">
        <v>192</v>
      </c>
      <c r="D49" s="290">
        <v>199</v>
      </c>
      <c r="E49" s="290">
        <v>131</v>
      </c>
      <c r="F49" s="374">
        <f t="shared" si="6"/>
        <v>21</v>
      </c>
      <c r="G49" s="290">
        <f t="shared" si="5"/>
        <v>152</v>
      </c>
      <c r="H49" s="290">
        <v>152</v>
      </c>
      <c r="I49" s="298">
        <f t="shared" si="2"/>
        <v>100</v>
      </c>
      <c r="J49" s="298">
        <f t="shared" si="3"/>
        <v>79.2</v>
      </c>
      <c r="K49" s="383"/>
    </row>
    <row r="50" s="270" customFormat="1" hidden="1" spans="1:12">
      <c r="A50" s="237">
        <v>2010499</v>
      </c>
      <c r="B50" s="237" t="s">
        <v>165</v>
      </c>
      <c r="C50" s="290">
        <v>0</v>
      </c>
      <c r="D50" s="290">
        <v>0</v>
      </c>
      <c r="E50" s="290"/>
      <c r="F50" s="374">
        <f t="shared" si="6"/>
        <v>0</v>
      </c>
      <c r="G50" s="290">
        <f t="shared" si="5"/>
        <v>0</v>
      </c>
      <c r="H50" s="290">
        <v>0</v>
      </c>
      <c r="I50" s="298" t="str">
        <f t="shared" si="2"/>
        <v/>
      </c>
      <c r="J50" s="298" t="str">
        <f t="shared" si="3"/>
        <v/>
      </c>
      <c r="K50" s="383"/>
      <c r="L50" s="270">
        <v>1</v>
      </c>
    </row>
    <row r="51" s="270" customFormat="1" spans="1:11">
      <c r="A51" s="237">
        <v>20105</v>
      </c>
      <c r="B51" s="373" t="s">
        <v>166</v>
      </c>
      <c r="C51" s="290">
        <f t="shared" ref="C51:H51" si="10">SUM(C52:C61)</f>
        <v>1676</v>
      </c>
      <c r="D51" s="290">
        <f t="shared" si="10"/>
        <v>1844</v>
      </c>
      <c r="E51" s="290">
        <v>806</v>
      </c>
      <c r="F51" s="290">
        <f t="shared" si="10"/>
        <v>147</v>
      </c>
      <c r="G51" s="290">
        <f t="shared" si="10"/>
        <v>953</v>
      </c>
      <c r="H51" s="290">
        <f t="shared" si="10"/>
        <v>953</v>
      </c>
      <c r="I51" s="298">
        <f t="shared" si="2"/>
        <v>100</v>
      </c>
      <c r="J51" s="298">
        <f t="shared" si="3"/>
        <v>56.9</v>
      </c>
      <c r="K51" s="383"/>
    </row>
    <row r="52" s="270" customFormat="1" spans="1:11">
      <c r="A52" s="237">
        <v>2010501</v>
      </c>
      <c r="B52" s="237" t="s">
        <v>135</v>
      </c>
      <c r="C52" s="290">
        <v>457</v>
      </c>
      <c r="D52" s="290">
        <v>460</v>
      </c>
      <c r="E52" s="290">
        <v>362</v>
      </c>
      <c r="F52" s="374">
        <f t="shared" si="6"/>
        <v>72</v>
      </c>
      <c r="G52" s="290">
        <f t="shared" si="5"/>
        <v>434</v>
      </c>
      <c r="H52" s="290">
        <v>434</v>
      </c>
      <c r="I52" s="298">
        <f t="shared" si="2"/>
        <v>100</v>
      </c>
      <c r="J52" s="298">
        <f t="shared" si="3"/>
        <v>95</v>
      </c>
      <c r="K52" s="383"/>
    </row>
    <row r="53" s="217" customFormat="1" spans="1:11">
      <c r="A53" s="237">
        <v>2010502</v>
      </c>
      <c r="B53" s="237" t="s">
        <v>136</v>
      </c>
      <c r="C53" s="290">
        <v>41</v>
      </c>
      <c r="D53" s="290">
        <v>41</v>
      </c>
      <c r="E53" s="290">
        <v>5</v>
      </c>
      <c r="F53" s="374">
        <f t="shared" si="6"/>
        <v>0</v>
      </c>
      <c r="G53" s="290">
        <f t="shared" si="5"/>
        <v>5</v>
      </c>
      <c r="H53" s="290">
        <v>5</v>
      </c>
      <c r="I53" s="298">
        <f t="shared" si="2"/>
        <v>100</v>
      </c>
      <c r="J53" s="298">
        <f t="shared" si="3"/>
        <v>12.2</v>
      </c>
      <c r="K53" s="383"/>
    </row>
    <row r="54" s="217" customFormat="1" spans="1:11">
      <c r="A54" s="237">
        <v>2010503</v>
      </c>
      <c r="B54" s="237" t="s">
        <v>137</v>
      </c>
      <c r="C54" s="290">
        <v>0</v>
      </c>
      <c r="D54" s="290">
        <v>0</v>
      </c>
      <c r="E54" s="290">
        <v>14</v>
      </c>
      <c r="F54" s="374">
        <f t="shared" si="6"/>
        <v>2</v>
      </c>
      <c r="G54" s="290">
        <f t="shared" si="5"/>
        <v>16</v>
      </c>
      <c r="H54" s="290">
        <v>16</v>
      </c>
      <c r="I54" s="298">
        <f t="shared" si="2"/>
        <v>100</v>
      </c>
      <c r="J54" s="298" t="str">
        <f t="shared" si="3"/>
        <v/>
      </c>
      <c r="K54" s="383"/>
    </row>
    <row r="55" s="270" customFormat="1" hidden="1" spans="1:12">
      <c r="A55" s="237">
        <v>2010504</v>
      </c>
      <c r="B55" s="237" t="s">
        <v>167</v>
      </c>
      <c r="C55" s="290">
        <v>0</v>
      </c>
      <c r="D55" s="290">
        <v>0</v>
      </c>
      <c r="E55" s="290"/>
      <c r="F55" s="374">
        <f t="shared" si="6"/>
        <v>0</v>
      </c>
      <c r="G55" s="290">
        <f t="shared" si="5"/>
        <v>0</v>
      </c>
      <c r="H55" s="290">
        <v>0</v>
      </c>
      <c r="I55" s="298" t="str">
        <f t="shared" si="2"/>
        <v/>
      </c>
      <c r="J55" s="298" t="str">
        <f t="shared" si="3"/>
        <v/>
      </c>
      <c r="K55" s="383"/>
      <c r="L55" s="270">
        <v>1</v>
      </c>
    </row>
    <row r="56" s="270" customFormat="1" spans="1:11">
      <c r="A56" s="237">
        <v>2010505</v>
      </c>
      <c r="B56" s="237" t="s">
        <v>168</v>
      </c>
      <c r="C56" s="290">
        <v>55</v>
      </c>
      <c r="D56" s="290">
        <v>62</v>
      </c>
      <c r="E56" s="290"/>
      <c r="F56" s="374">
        <f t="shared" si="6"/>
        <v>0</v>
      </c>
      <c r="G56" s="290">
        <f t="shared" si="5"/>
        <v>0</v>
      </c>
      <c r="H56" s="290">
        <v>0</v>
      </c>
      <c r="I56" s="298" t="str">
        <f t="shared" si="2"/>
        <v/>
      </c>
      <c r="J56" s="298">
        <f t="shared" si="3"/>
        <v>0</v>
      </c>
      <c r="K56" s="383"/>
    </row>
    <row r="57" s="270" customFormat="1" spans="1:11">
      <c r="A57" s="237">
        <v>2010506</v>
      </c>
      <c r="B57" s="237" t="s">
        <v>169</v>
      </c>
      <c r="C57" s="290">
        <v>171</v>
      </c>
      <c r="D57" s="290">
        <v>176</v>
      </c>
      <c r="E57" s="290">
        <v>1</v>
      </c>
      <c r="F57" s="374">
        <f t="shared" si="6"/>
        <v>0</v>
      </c>
      <c r="G57" s="290">
        <f t="shared" si="5"/>
        <v>1</v>
      </c>
      <c r="H57" s="290">
        <v>1</v>
      </c>
      <c r="I57" s="298">
        <f t="shared" si="2"/>
        <v>100</v>
      </c>
      <c r="J57" s="298">
        <f t="shared" si="3"/>
        <v>0.6</v>
      </c>
      <c r="K57" s="383"/>
    </row>
    <row r="58" s="270" customFormat="1" spans="1:11">
      <c r="A58" s="237">
        <v>2010507</v>
      </c>
      <c r="B58" s="237" t="s">
        <v>170</v>
      </c>
      <c r="C58" s="290">
        <v>133</v>
      </c>
      <c r="D58" s="290">
        <v>134</v>
      </c>
      <c r="E58" s="290">
        <v>0</v>
      </c>
      <c r="F58" s="374">
        <f t="shared" si="6"/>
        <v>0</v>
      </c>
      <c r="G58" s="290">
        <f t="shared" si="5"/>
        <v>0</v>
      </c>
      <c r="H58" s="290">
        <v>0</v>
      </c>
      <c r="I58" s="298" t="str">
        <f t="shared" si="2"/>
        <v/>
      </c>
      <c r="J58" s="298">
        <f t="shared" si="3"/>
        <v>0</v>
      </c>
      <c r="K58" s="383"/>
    </row>
    <row r="59" s="270" customFormat="1" spans="1:11">
      <c r="A59" s="237">
        <v>2010508</v>
      </c>
      <c r="B59" s="237" t="s">
        <v>171</v>
      </c>
      <c r="C59" s="290">
        <v>164</v>
      </c>
      <c r="D59" s="290">
        <v>164</v>
      </c>
      <c r="E59" s="290">
        <v>116</v>
      </c>
      <c r="F59" s="374">
        <f t="shared" si="6"/>
        <v>32</v>
      </c>
      <c r="G59" s="290">
        <f t="shared" si="5"/>
        <v>148</v>
      </c>
      <c r="H59" s="290">
        <v>148</v>
      </c>
      <c r="I59" s="298">
        <f t="shared" si="2"/>
        <v>100</v>
      </c>
      <c r="J59" s="298">
        <f t="shared" si="3"/>
        <v>90.2</v>
      </c>
      <c r="K59" s="383"/>
    </row>
    <row r="60" s="270" customFormat="1" spans="1:11">
      <c r="A60" s="237">
        <v>2010550</v>
      </c>
      <c r="B60" s="237" t="s">
        <v>145</v>
      </c>
      <c r="C60" s="290">
        <v>655</v>
      </c>
      <c r="D60" s="290">
        <v>807</v>
      </c>
      <c r="E60" s="290">
        <v>308</v>
      </c>
      <c r="F60" s="374">
        <f t="shared" si="6"/>
        <v>41</v>
      </c>
      <c r="G60" s="290">
        <f t="shared" si="5"/>
        <v>349</v>
      </c>
      <c r="H60" s="290">
        <v>349</v>
      </c>
      <c r="I60" s="298">
        <f t="shared" si="2"/>
        <v>100</v>
      </c>
      <c r="J60" s="298">
        <f t="shared" si="3"/>
        <v>53.3</v>
      </c>
      <c r="K60" s="383"/>
    </row>
    <row r="61" s="270" customFormat="1" hidden="1" spans="1:12">
      <c r="A61" s="237">
        <v>2010599</v>
      </c>
      <c r="B61" s="237" t="s">
        <v>172</v>
      </c>
      <c r="C61" s="290">
        <v>0</v>
      </c>
      <c r="D61" s="290">
        <v>0</v>
      </c>
      <c r="E61" s="290"/>
      <c r="F61" s="374">
        <f t="shared" si="6"/>
        <v>0</v>
      </c>
      <c r="G61" s="290">
        <f t="shared" si="5"/>
        <v>0</v>
      </c>
      <c r="H61" s="290">
        <v>0</v>
      </c>
      <c r="I61" s="298" t="str">
        <f t="shared" si="2"/>
        <v/>
      </c>
      <c r="J61" s="298" t="str">
        <f t="shared" si="3"/>
        <v/>
      </c>
      <c r="K61" s="383"/>
      <c r="L61" s="270">
        <v>1</v>
      </c>
    </row>
    <row r="62" s="270" customFormat="1" spans="1:11">
      <c r="A62" s="237">
        <v>20106</v>
      </c>
      <c r="B62" s="373" t="s">
        <v>173</v>
      </c>
      <c r="C62" s="290">
        <f t="shared" ref="C62:H62" si="11">SUM(C63:C72)</f>
        <v>3485</v>
      </c>
      <c r="D62" s="290">
        <f t="shared" si="11"/>
        <v>4616</v>
      </c>
      <c r="E62" s="290">
        <v>2290</v>
      </c>
      <c r="F62" s="290">
        <f t="shared" si="11"/>
        <v>646</v>
      </c>
      <c r="G62" s="290">
        <f t="shared" si="11"/>
        <v>2936</v>
      </c>
      <c r="H62" s="290">
        <f t="shared" si="11"/>
        <v>2928</v>
      </c>
      <c r="I62" s="298">
        <f t="shared" si="2"/>
        <v>99.7</v>
      </c>
      <c r="J62" s="298">
        <f t="shared" si="3"/>
        <v>84</v>
      </c>
      <c r="K62" s="383"/>
    </row>
    <row r="63" s="270" customFormat="1" spans="1:11">
      <c r="A63" s="237">
        <v>2010601</v>
      </c>
      <c r="B63" s="237" t="s">
        <v>135</v>
      </c>
      <c r="C63" s="290">
        <v>2006</v>
      </c>
      <c r="D63" s="290">
        <v>2006</v>
      </c>
      <c r="E63" s="290">
        <v>1761</v>
      </c>
      <c r="F63" s="374">
        <f t="shared" si="6"/>
        <v>296</v>
      </c>
      <c r="G63" s="290">
        <f t="shared" si="5"/>
        <v>2057</v>
      </c>
      <c r="H63" s="290">
        <v>2057</v>
      </c>
      <c r="I63" s="298">
        <f t="shared" si="2"/>
        <v>100</v>
      </c>
      <c r="J63" s="298">
        <f t="shared" si="3"/>
        <v>102.5</v>
      </c>
      <c r="K63" s="383"/>
    </row>
    <row r="64" s="217" customFormat="1" spans="1:11">
      <c r="A64" s="237">
        <v>2010602</v>
      </c>
      <c r="B64" s="237" t="s">
        <v>136</v>
      </c>
      <c r="C64" s="290">
        <v>385</v>
      </c>
      <c r="D64" s="290">
        <v>724</v>
      </c>
      <c r="E64" s="290">
        <v>296</v>
      </c>
      <c r="F64" s="374">
        <f t="shared" si="6"/>
        <v>268</v>
      </c>
      <c r="G64" s="290">
        <f t="shared" si="5"/>
        <v>564</v>
      </c>
      <c r="H64" s="290">
        <v>564</v>
      </c>
      <c r="I64" s="298">
        <f t="shared" si="2"/>
        <v>100</v>
      </c>
      <c r="J64" s="298">
        <f t="shared" si="3"/>
        <v>146.5</v>
      </c>
      <c r="K64" s="383"/>
    </row>
    <row r="65" customFormat="1" hidden="1" spans="1:12">
      <c r="A65" s="237">
        <v>2010603</v>
      </c>
      <c r="B65" s="237" t="s">
        <v>137</v>
      </c>
      <c r="C65" s="290">
        <v>0</v>
      </c>
      <c r="D65" s="290">
        <v>0</v>
      </c>
      <c r="E65" s="290"/>
      <c r="F65" s="374">
        <f t="shared" si="6"/>
        <v>0</v>
      </c>
      <c r="G65" s="290">
        <f t="shared" si="5"/>
        <v>0</v>
      </c>
      <c r="H65" s="290">
        <v>0</v>
      </c>
      <c r="I65" s="298" t="str">
        <f t="shared" si="2"/>
        <v/>
      </c>
      <c r="J65" s="298" t="str">
        <f t="shared" si="3"/>
        <v/>
      </c>
      <c r="K65" s="383"/>
      <c r="L65" s="270">
        <v>1</v>
      </c>
    </row>
    <row r="66" s="270" customFormat="1" hidden="1" spans="1:12">
      <c r="A66" s="237">
        <v>2010604</v>
      </c>
      <c r="B66" s="237" t="s">
        <v>174</v>
      </c>
      <c r="C66" s="290">
        <v>0</v>
      </c>
      <c r="D66" s="290">
        <v>0</v>
      </c>
      <c r="E66" s="290"/>
      <c r="F66" s="374">
        <f t="shared" si="6"/>
        <v>0</v>
      </c>
      <c r="G66" s="290">
        <f t="shared" si="5"/>
        <v>0</v>
      </c>
      <c r="H66" s="290">
        <v>0</v>
      </c>
      <c r="I66" s="298" t="str">
        <f t="shared" si="2"/>
        <v/>
      </c>
      <c r="J66" s="298" t="str">
        <f t="shared" si="3"/>
        <v/>
      </c>
      <c r="K66" s="383"/>
      <c r="L66" s="270">
        <v>1</v>
      </c>
    </row>
    <row r="67" customFormat="1" hidden="1" spans="1:12">
      <c r="A67" s="237">
        <v>2010605</v>
      </c>
      <c r="B67" s="237" t="s">
        <v>175</v>
      </c>
      <c r="C67" s="290">
        <v>0</v>
      </c>
      <c r="D67" s="290">
        <v>0</v>
      </c>
      <c r="E67" s="290"/>
      <c r="F67" s="374">
        <f t="shared" si="6"/>
        <v>0</v>
      </c>
      <c r="G67" s="290">
        <f t="shared" si="5"/>
        <v>0</v>
      </c>
      <c r="H67" s="290">
        <v>0</v>
      </c>
      <c r="I67" s="298" t="str">
        <f t="shared" si="2"/>
        <v/>
      </c>
      <c r="J67" s="298" t="str">
        <f t="shared" si="3"/>
        <v/>
      </c>
      <c r="K67" s="383"/>
      <c r="L67" s="270">
        <v>1</v>
      </c>
    </row>
    <row r="68" s="270" customFormat="1" hidden="1" spans="1:12">
      <c r="A68" s="237">
        <v>2010606</v>
      </c>
      <c r="B68" s="237" t="s">
        <v>176</v>
      </c>
      <c r="C68" s="290">
        <v>0</v>
      </c>
      <c r="D68" s="290">
        <v>0</v>
      </c>
      <c r="E68" s="290"/>
      <c r="F68" s="374">
        <f t="shared" si="6"/>
        <v>0</v>
      </c>
      <c r="G68" s="290">
        <f t="shared" si="5"/>
        <v>0</v>
      </c>
      <c r="H68" s="290">
        <v>0</v>
      </c>
      <c r="I68" s="298" t="str">
        <f t="shared" si="2"/>
        <v/>
      </c>
      <c r="J68" s="298" t="str">
        <f t="shared" si="3"/>
        <v/>
      </c>
      <c r="K68" s="383"/>
      <c r="L68" s="270">
        <v>1</v>
      </c>
    </row>
    <row r="69" s="217" customFormat="1" spans="1:11">
      <c r="A69" s="237">
        <v>2010607</v>
      </c>
      <c r="B69" s="237" t="s">
        <v>177</v>
      </c>
      <c r="C69" s="290">
        <v>2</v>
      </c>
      <c r="D69" s="290">
        <v>2</v>
      </c>
      <c r="E69" s="290"/>
      <c r="F69" s="374">
        <f t="shared" si="6"/>
        <v>0</v>
      </c>
      <c r="G69" s="290">
        <f t="shared" si="5"/>
        <v>0</v>
      </c>
      <c r="H69" s="290">
        <v>0</v>
      </c>
      <c r="I69" s="298" t="str">
        <f t="shared" si="2"/>
        <v/>
      </c>
      <c r="J69" s="298">
        <f t="shared" si="3"/>
        <v>0</v>
      </c>
      <c r="K69" s="383"/>
    </row>
    <row r="70" s="270" customFormat="1" hidden="1" spans="1:12">
      <c r="A70" s="237">
        <v>2010608</v>
      </c>
      <c r="B70" s="237" t="s">
        <v>178</v>
      </c>
      <c r="C70" s="290">
        <v>0</v>
      </c>
      <c r="D70" s="290">
        <v>0</v>
      </c>
      <c r="E70" s="290">
        <v>0</v>
      </c>
      <c r="F70" s="374">
        <f t="shared" si="6"/>
        <v>0</v>
      </c>
      <c r="G70" s="290">
        <f t="shared" si="5"/>
        <v>0</v>
      </c>
      <c r="H70" s="290">
        <v>0</v>
      </c>
      <c r="I70" s="298" t="str">
        <f t="shared" si="2"/>
        <v/>
      </c>
      <c r="J70" s="298" t="str">
        <f t="shared" si="3"/>
        <v/>
      </c>
      <c r="K70" s="383"/>
      <c r="L70" s="270">
        <v>1</v>
      </c>
    </row>
    <row r="71" s="270" customFormat="1" spans="1:11">
      <c r="A71" s="237">
        <v>2010650</v>
      </c>
      <c r="B71" s="237" t="s">
        <v>145</v>
      </c>
      <c r="C71" s="290">
        <v>217</v>
      </c>
      <c r="D71" s="290">
        <v>207</v>
      </c>
      <c r="E71" s="290">
        <v>206</v>
      </c>
      <c r="F71" s="374">
        <f t="shared" si="6"/>
        <v>23</v>
      </c>
      <c r="G71" s="290">
        <f t="shared" ref="G71:G134" si="12">H71+K71</f>
        <v>229</v>
      </c>
      <c r="H71" s="290">
        <v>229</v>
      </c>
      <c r="I71" s="298">
        <f t="shared" ref="I71:I134" si="13">IF(ISERROR(H71/G71),"",H71/G71*100)</f>
        <v>100</v>
      </c>
      <c r="J71" s="298">
        <f t="shared" ref="J71:J134" si="14">IF(ISERROR(H71/C71),"",H71/C71*100)</f>
        <v>105.5</v>
      </c>
      <c r="K71" s="383"/>
    </row>
    <row r="72" s="270" customFormat="1" spans="1:11">
      <c r="A72" s="237">
        <v>2010699</v>
      </c>
      <c r="B72" s="237" t="s">
        <v>179</v>
      </c>
      <c r="C72" s="290">
        <v>875</v>
      </c>
      <c r="D72" s="290">
        <v>1677</v>
      </c>
      <c r="E72" s="290">
        <v>27</v>
      </c>
      <c r="F72" s="374">
        <f t="shared" si="6"/>
        <v>59</v>
      </c>
      <c r="G72" s="290">
        <f t="shared" si="12"/>
        <v>86</v>
      </c>
      <c r="H72" s="290">
        <v>78</v>
      </c>
      <c r="I72" s="298">
        <f t="shared" si="13"/>
        <v>90.7</v>
      </c>
      <c r="J72" s="298">
        <f t="shared" si="14"/>
        <v>8.9</v>
      </c>
      <c r="K72" s="383">
        <v>8</v>
      </c>
    </row>
    <row r="73" s="217" customFormat="1" spans="1:11">
      <c r="A73" s="237">
        <v>20107</v>
      </c>
      <c r="B73" s="373" t="s">
        <v>180</v>
      </c>
      <c r="C73" s="290">
        <f t="shared" ref="C73:H73" si="15">SUM(C74:C80)</f>
        <v>3300</v>
      </c>
      <c r="D73" s="290">
        <f t="shared" si="15"/>
        <v>3200</v>
      </c>
      <c r="E73" s="290">
        <v>2400</v>
      </c>
      <c r="F73" s="290">
        <f t="shared" si="15"/>
        <v>800</v>
      </c>
      <c r="G73" s="290">
        <f t="shared" si="15"/>
        <v>3200</v>
      </c>
      <c r="H73" s="290">
        <f t="shared" si="15"/>
        <v>3200</v>
      </c>
      <c r="I73" s="298">
        <f t="shared" si="13"/>
        <v>100</v>
      </c>
      <c r="J73" s="298">
        <f t="shared" si="14"/>
        <v>97</v>
      </c>
      <c r="K73" s="383"/>
    </row>
    <row r="74" customFormat="1" hidden="1" spans="1:12">
      <c r="A74" s="237">
        <v>2010701</v>
      </c>
      <c r="B74" s="237" t="s">
        <v>135</v>
      </c>
      <c r="C74" s="290">
        <v>0</v>
      </c>
      <c r="D74" s="290">
        <v>0</v>
      </c>
      <c r="E74" s="290"/>
      <c r="F74" s="374">
        <f t="shared" ref="F74:F137" si="16">G74-E74</f>
        <v>0</v>
      </c>
      <c r="G74" s="290">
        <f t="shared" si="12"/>
        <v>0</v>
      </c>
      <c r="H74" s="290">
        <v>0</v>
      </c>
      <c r="I74" s="298" t="str">
        <f t="shared" si="13"/>
        <v/>
      </c>
      <c r="J74" s="298" t="str">
        <f t="shared" si="14"/>
        <v/>
      </c>
      <c r="K74" s="383"/>
      <c r="L74" s="270">
        <v>1</v>
      </c>
    </row>
    <row r="75" s="217" customFormat="1" spans="1:11">
      <c r="A75" s="237">
        <v>2010702</v>
      </c>
      <c r="B75" s="237" t="s">
        <v>136</v>
      </c>
      <c r="C75" s="290">
        <v>0</v>
      </c>
      <c r="D75" s="290">
        <v>0</v>
      </c>
      <c r="E75" s="290">
        <v>2400</v>
      </c>
      <c r="F75" s="374">
        <f t="shared" si="16"/>
        <v>800</v>
      </c>
      <c r="G75" s="290">
        <f t="shared" si="12"/>
        <v>3200</v>
      </c>
      <c r="H75" s="290">
        <v>3200</v>
      </c>
      <c r="I75" s="298">
        <f t="shared" si="13"/>
        <v>100</v>
      </c>
      <c r="J75" s="298" t="str">
        <f t="shared" si="14"/>
        <v/>
      </c>
      <c r="K75" s="383"/>
    </row>
    <row r="76" customFormat="1" hidden="1" spans="1:12">
      <c r="A76" s="237">
        <v>2010703</v>
      </c>
      <c r="B76" s="237" t="s">
        <v>137</v>
      </c>
      <c r="C76" s="290">
        <v>0</v>
      </c>
      <c r="D76" s="290">
        <v>0</v>
      </c>
      <c r="E76" s="290"/>
      <c r="F76" s="374">
        <f t="shared" si="16"/>
        <v>0</v>
      </c>
      <c r="G76" s="290">
        <f t="shared" si="12"/>
        <v>0</v>
      </c>
      <c r="H76" s="290">
        <v>0</v>
      </c>
      <c r="I76" s="298" t="str">
        <f t="shared" si="13"/>
        <v/>
      </c>
      <c r="J76" s="298" t="str">
        <f t="shared" si="14"/>
        <v/>
      </c>
      <c r="K76" s="383"/>
      <c r="L76">
        <v>1</v>
      </c>
    </row>
    <row r="77" customFormat="1" hidden="1" spans="1:12">
      <c r="A77" s="237">
        <v>2010709</v>
      </c>
      <c r="B77" s="237" t="s">
        <v>177</v>
      </c>
      <c r="C77" s="290">
        <v>0</v>
      </c>
      <c r="D77" s="290">
        <v>0</v>
      </c>
      <c r="E77" s="290"/>
      <c r="F77" s="374">
        <f t="shared" si="16"/>
        <v>0</v>
      </c>
      <c r="G77" s="290">
        <f t="shared" si="12"/>
        <v>0</v>
      </c>
      <c r="H77" s="290">
        <v>0</v>
      </c>
      <c r="I77" s="298" t="str">
        <f t="shared" si="13"/>
        <v/>
      </c>
      <c r="J77" s="298" t="str">
        <f t="shared" si="14"/>
        <v/>
      </c>
      <c r="K77" s="383"/>
      <c r="L77">
        <v>1</v>
      </c>
    </row>
    <row r="78" customFormat="1" hidden="1" spans="1:12">
      <c r="A78" s="237">
        <v>2010710</v>
      </c>
      <c r="B78" s="237" t="s">
        <v>1191</v>
      </c>
      <c r="C78" s="290">
        <v>0</v>
      </c>
      <c r="D78" s="290">
        <v>0</v>
      </c>
      <c r="E78" s="290"/>
      <c r="F78" s="374">
        <f t="shared" si="16"/>
        <v>0</v>
      </c>
      <c r="G78" s="290">
        <f t="shared" si="12"/>
        <v>0</v>
      </c>
      <c r="H78" s="290">
        <v>0</v>
      </c>
      <c r="I78" s="298" t="str">
        <f t="shared" si="13"/>
        <v/>
      </c>
      <c r="J78" s="298" t="str">
        <f t="shared" si="14"/>
        <v/>
      </c>
      <c r="K78" s="383"/>
      <c r="L78">
        <v>1</v>
      </c>
    </row>
    <row r="79" customFormat="1" hidden="1" spans="1:12">
      <c r="A79" s="237">
        <v>2010750</v>
      </c>
      <c r="B79" s="237" t="s">
        <v>145</v>
      </c>
      <c r="C79" s="290">
        <v>0</v>
      </c>
      <c r="D79" s="290">
        <v>0</v>
      </c>
      <c r="E79" s="290"/>
      <c r="F79" s="374">
        <f t="shared" si="16"/>
        <v>0</v>
      </c>
      <c r="G79" s="290">
        <f t="shared" si="12"/>
        <v>0</v>
      </c>
      <c r="H79" s="290">
        <v>0</v>
      </c>
      <c r="I79" s="298" t="str">
        <f t="shared" si="13"/>
        <v/>
      </c>
      <c r="J79" s="298" t="str">
        <f t="shared" si="14"/>
        <v/>
      </c>
      <c r="K79" s="383"/>
      <c r="L79">
        <v>1</v>
      </c>
    </row>
    <row r="80" s="217" customFormat="1" spans="1:11">
      <c r="A80" s="237">
        <v>2010799</v>
      </c>
      <c r="B80" s="237" t="s">
        <v>186</v>
      </c>
      <c r="C80" s="290">
        <v>3300</v>
      </c>
      <c r="D80" s="290">
        <v>3200</v>
      </c>
      <c r="E80" s="290"/>
      <c r="F80" s="374">
        <f t="shared" si="16"/>
        <v>0</v>
      </c>
      <c r="G80" s="290">
        <f t="shared" si="12"/>
        <v>0</v>
      </c>
      <c r="H80" s="290">
        <v>0</v>
      </c>
      <c r="I80" s="298" t="str">
        <f t="shared" si="13"/>
        <v/>
      </c>
      <c r="J80" s="298">
        <f t="shared" si="14"/>
        <v>0</v>
      </c>
      <c r="K80" s="383"/>
    </row>
    <row r="81" s="217" customFormat="1" spans="1:11">
      <c r="A81" s="237">
        <v>20108</v>
      </c>
      <c r="B81" s="373" t="s">
        <v>187</v>
      </c>
      <c r="C81" s="290">
        <f t="shared" ref="C81:H81" si="17">SUM(C82:C89)</f>
        <v>165</v>
      </c>
      <c r="D81" s="290">
        <f t="shared" si="17"/>
        <v>320</v>
      </c>
      <c r="E81" s="290">
        <v>85</v>
      </c>
      <c r="F81" s="290">
        <f t="shared" si="17"/>
        <v>36</v>
      </c>
      <c r="G81" s="290">
        <f t="shared" si="17"/>
        <v>121</v>
      </c>
      <c r="H81" s="290">
        <f t="shared" si="17"/>
        <v>121</v>
      </c>
      <c r="I81" s="298">
        <f t="shared" si="13"/>
        <v>100</v>
      </c>
      <c r="J81" s="298">
        <f t="shared" si="14"/>
        <v>73.3</v>
      </c>
      <c r="K81" s="383"/>
    </row>
    <row r="82" customFormat="1" hidden="1" spans="1:12">
      <c r="A82" s="237">
        <v>2010801</v>
      </c>
      <c r="B82" s="237" t="s">
        <v>135</v>
      </c>
      <c r="C82" s="290">
        <v>0</v>
      </c>
      <c r="D82" s="290">
        <v>0</v>
      </c>
      <c r="E82" s="290"/>
      <c r="F82" s="374">
        <f t="shared" si="16"/>
        <v>0</v>
      </c>
      <c r="G82" s="290">
        <f t="shared" si="12"/>
        <v>0</v>
      </c>
      <c r="H82" s="290">
        <v>0</v>
      </c>
      <c r="I82" s="298" t="str">
        <f t="shared" si="13"/>
        <v/>
      </c>
      <c r="J82" s="298" t="str">
        <f t="shared" si="14"/>
        <v/>
      </c>
      <c r="K82" s="383"/>
      <c r="L82">
        <v>1</v>
      </c>
    </row>
    <row r="83" s="270" customFormat="1" spans="1:11">
      <c r="A83" s="237">
        <v>2010802</v>
      </c>
      <c r="B83" s="237" t="s">
        <v>136</v>
      </c>
      <c r="C83" s="290">
        <v>165</v>
      </c>
      <c r="D83" s="290">
        <v>320</v>
      </c>
      <c r="E83" s="290">
        <v>85</v>
      </c>
      <c r="F83" s="374">
        <f t="shared" si="16"/>
        <v>36</v>
      </c>
      <c r="G83" s="290">
        <f t="shared" si="12"/>
        <v>121</v>
      </c>
      <c r="H83" s="290">
        <v>121</v>
      </c>
      <c r="I83" s="298">
        <f t="shared" si="13"/>
        <v>100</v>
      </c>
      <c r="J83" s="298">
        <f t="shared" si="14"/>
        <v>73.3</v>
      </c>
      <c r="K83" s="383"/>
    </row>
    <row r="84" s="270" customFormat="1" hidden="1" spans="1:12">
      <c r="A84" s="237">
        <v>2010803</v>
      </c>
      <c r="B84" s="237" t="s">
        <v>137</v>
      </c>
      <c r="C84" s="290">
        <v>0</v>
      </c>
      <c r="D84" s="290">
        <v>0</v>
      </c>
      <c r="E84" s="290"/>
      <c r="F84" s="374">
        <f t="shared" si="16"/>
        <v>0</v>
      </c>
      <c r="G84" s="290">
        <f t="shared" si="12"/>
        <v>0</v>
      </c>
      <c r="H84" s="290">
        <v>0</v>
      </c>
      <c r="I84" s="298" t="str">
        <f t="shared" si="13"/>
        <v/>
      </c>
      <c r="J84" s="298" t="str">
        <f t="shared" si="14"/>
        <v/>
      </c>
      <c r="K84" s="383"/>
      <c r="L84">
        <v>1</v>
      </c>
    </row>
    <row r="85" customFormat="1" hidden="1" spans="1:12">
      <c r="A85" s="237">
        <v>2010804</v>
      </c>
      <c r="B85" s="237" t="s">
        <v>188</v>
      </c>
      <c r="C85" s="290">
        <v>0</v>
      </c>
      <c r="D85" s="290">
        <v>0</v>
      </c>
      <c r="E85" s="290"/>
      <c r="F85" s="374">
        <f t="shared" si="16"/>
        <v>0</v>
      </c>
      <c r="G85" s="290">
        <f t="shared" si="12"/>
        <v>0</v>
      </c>
      <c r="H85" s="290">
        <v>0</v>
      </c>
      <c r="I85" s="298" t="str">
        <f t="shared" si="13"/>
        <v/>
      </c>
      <c r="J85" s="298" t="str">
        <f t="shared" si="14"/>
        <v/>
      </c>
      <c r="K85" s="383"/>
      <c r="L85">
        <v>1</v>
      </c>
    </row>
    <row r="86" s="270" customFormat="1" hidden="1" spans="1:12">
      <c r="A86" s="237">
        <v>2010805</v>
      </c>
      <c r="B86" s="237" t="s">
        <v>189</v>
      </c>
      <c r="C86" s="290">
        <v>0</v>
      </c>
      <c r="D86" s="290">
        <v>0</v>
      </c>
      <c r="E86" s="290"/>
      <c r="F86" s="374">
        <f t="shared" si="16"/>
        <v>0</v>
      </c>
      <c r="G86" s="290">
        <f t="shared" si="12"/>
        <v>0</v>
      </c>
      <c r="H86" s="290">
        <v>0</v>
      </c>
      <c r="I86" s="298" t="str">
        <f t="shared" si="13"/>
        <v/>
      </c>
      <c r="J86" s="298" t="str">
        <f t="shared" si="14"/>
        <v/>
      </c>
      <c r="K86" s="383"/>
      <c r="L86">
        <v>1</v>
      </c>
    </row>
    <row r="87" customFormat="1" hidden="1" spans="1:12">
      <c r="A87" s="237">
        <v>2010806</v>
      </c>
      <c r="B87" s="237" t="s">
        <v>177</v>
      </c>
      <c r="C87" s="290">
        <v>0</v>
      </c>
      <c r="D87" s="290">
        <v>0</v>
      </c>
      <c r="E87" s="290"/>
      <c r="F87" s="374">
        <f t="shared" si="16"/>
        <v>0</v>
      </c>
      <c r="G87" s="290">
        <f t="shared" si="12"/>
        <v>0</v>
      </c>
      <c r="H87" s="290">
        <v>0</v>
      </c>
      <c r="I87" s="298" t="str">
        <f t="shared" si="13"/>
        <v/>
      </c>
      <c r="J87" s="298" t="str">
        <f t="shared" si="14"/>
        <v/>
      </c>
      <c r="K87" s="383"/>
      <c r="L87">
        <v>1</v>
      </c>
    </row>
    <row r="88" s="270" customFormat="1" hidden="1" spans="1:12">
      <c r="A88" s="237">
        <v>2010850</v>
      </c>
      <c r="B88" s="237" t="s">
        <v>145</v>
      </c>
      <c r="C88" s="290">
        <v>0</v>
      </c>
      <c r="D88" s="290">
        <v>0</v>
      </c>
      <c r="E88" s="290"/>
      <c r="F88" s="374">
        <f t="shared" si="16"/>
        <v>0</v>
      </c>
      <c r="G88" s="290">
        <f t="shared" si="12"/>
        <v>0</v>
      </c>
      <c r="H88" s="290">
        <v>0</v>
      </c>
      <c r="I88" s="298" t="str">
        <f t="shared" si="13"/>
        <v/>
      </c>
      <c r="J88" s="298" t="str">
        <f t="shared" si="14"/>
        <v/>
      </c>
      <c r="K88" s="383"/>
      <c r="L88">
        <v>1</v>
      </c>
    </row>
    <row r="89" customFormat="1" hidden="1" spans="1:12">
      <c r="A89" s="237">
        <v>2010899</v>
      </c>
      <c r="B89" s="237" t="s">
        <v>190</v>
      </c>
      <c r="C89" s="290">
        <v>0</v>
      </c>
      <c r="D89" s="290">
        <v>0</v>
      </c>
      <c r="E89" s="290"/>
      <c r="F89" s="374">
        <f t="shared" si="16"/>
        <v>0</v>
      </c>
      <c r="G89" s="290">
        <f t="shared" si="12"/>
        <v>0</v>
      </c>
      <c r="H89" s="290">
        <v>0</v>
      </c>
      <c r="I89" s="298" t="str">
        <f t="shared" si="13"/>
        <v/>
      </c>
      <c r="J89" s="298" t="str">
        <f t="shared" si="14"/>
        <v/>
      </c>
      <c r="K89" s="383"/>
      <c r="L89">
        <v>1</v>
      </c>
    </row>
    <row r="90" customFormat="1" hidden="1" spans="1:12">
      <c r="A90" s="237">
        <v>20109</v>
      </c>
      <c r="B90" s="373" t="s">
        <v>191</v>
      </c>
      <c r="C90" s="290">
        <f t="shared" ref="C90:H90" si="18">SUM(C91:C102)</f>
        <v>0</v>
      </c>
      <c r="D90" s="290">
        <f t="shared" si="18"/>
        <v>0</v>
      </c>
      <c r="E90" s="290">
        <v>0</v>
      </c>
      <c r="F90" s="290">
        <f t="shared" si="18"/>
        <v>0</v>
      </c>
      <c r="G90" s="290">
        <f t="shared" si="18"/>
        <v>0</v>
      </c>
      <c r="H90" s="290">
        <f t="shared" si="18"/>
        <v>0</v>
      </c>
      <c r="I90" s="298" t="str">
        <f t="shared" si="13"/>
        <v/>
      </c>
      <c r="J90" s="298" t="str">
        <f t="shared" si="14"/>
        <v/>
      </c>
      <c r="K90" s="383"/>
      <c r="L90">
        <v>1</v>
      </c>
    </row>
    <row r="91" customFormat="1" hidden="1" spans="1:12">
      <c r="A91" s="237">
        <v>2010901</v>
      </c>
      <c r="B91" s="237" t="s">
        <v>135</v>
      </c>
      <c r="C91" s="290">
        <v>0</v>
      </c>
      <c r="D91" s="290">
        <v>0</v>
      </c>
      <c r="E91" s="290"/>
      <c r="F91" s="374">
        <f t="shared" si="16"/>
        <v>0</v>
      </c>
      <c r="G91" s="290">
        <f t="shared" si="12"/>
        <v>0</v>
      </c>
      <c r="H91" s="290">
        <v>0</v>
      </c>
      <c r="I91" s="298" t="str">
        <f t="shared" si="13"/>
        <v/>
      </c>
      <c r="J91" s="298" t="str">
        <f t="shared" si="14"/>
        <v/>
      </c>
      <c r="K91" s="383"/>
      <c r="L91">
        <v>1</v>
      </c>
    </row>
    <row r="92" customFormat="1" hidden="1" spans="1:12">
      <c r="A92" s="237">
        <v>2010902</v>
      </c>
      <c r="B92" s="237" t="s">
        <v>136</v>
      </c>
      <c r="C92" s="290">
        <v>0</v>
      </c>
      <c r="D92" s="290">
        <v>0</v>
      </c>
      <c r="E92" s="290"/>
      <c r="F92" s="374">
        <f t="shared" si="16"/>
        <v>0</v>
      </c>
      <c r="G92" s="290">
        <f t="shared" si="12"/>
        <v>0</v>
      </c>
      <c r="H92" s="290">
        <v>0</v>
      </c>
      <c r="I92" s="298" t="str">
        <f t="shared" si="13"/>
        <v/>
      </c>
      <c r="J92" s="298" t="str">
        <f t="shared" si="14"/>
        <v/>
      </c>
      <c r="K92" s="383"/>
      <c r="L92">
        <v>1</v>
      </c>
    </row>
    <row r="93" customFormat="1" hidden="1" spans="1:12">
      <c r="A93" s="237">
        <v>2010903</v>
      </c>
      <c r="B93" s="237" t="s">
        <v>137</v>
      </c>
      <c r="C93" s="290">
        <v>0</v>
      </c>
      <c r="D93" s="290">
        <v>0</v>
      </c>
      <c r="E93" s="290"/>
      <c r="F93" s="374">
        <f t="shared" si="16"/>
        <v>0</v>
      </c>
      <c r="G93" s="290">
        <f t="shared" si="12"/>
        <v>0</v>
      </c>
      <c r="H93" s="290">
        <v>0</v>
      </c>
      <c r="I93" s="298" t="str">
        <f t="shared" si="13"/>
        <v/>
      </c>
      <c r="J93" s="298" t="str">
        <f t="shared" si="14"/>
        <v/>
      </c>
      <c r="K93" s="383"/>
      <c r="L93">
        <v>1</v>
      </c>
    </row>
    <row r="94" customFormat="1" hidden="1" spans="1:12">
      <c r="A94" s="237">
        <v>2010905</v>
      </c>
      <c r="B94" s="237" t="s">
        <v>192</v>
      </c>
      <c r="C94" s="290">
        <v>0</v>
      </c>
      <c r="D94" s="290">
        <v>0</v>
      </c>
      <c r="E94" s="290"/>
      <c r="F94" s="374">
        <f t="shared" si="16"/>
        <v>0</v>
      </c>
      <c r="G94" s="290">
        <f t="shared" si="12"/>
        <v>0</v>
      </c>
      <c r="H94" s="290">
        <v>0</v>
      </c>
      <c r="I94" s="298" t="str">
        <f t="shared" si="13"/>
        <v/>
      </c>
      <c r="J94" s="298" t="str">
        <f t="shared" si="14"/>
        <v/>
      </c>
      <c r="K94" s="383"/>
      <c r="L94">
        <v>1</v>
      </c>
    </row>
    <row r="95" customFormat="1" hidden="1" spans="1:12">
      <c r="A95" s="237">
        <v>2010907</v>
      </c>
      <c r="B95" s="237" t="s">
        <v>193</v>
      </c>
      <c r="C95" s="290">
        <v>0</v>
      </c>
      <c r="D95" s="290">
        <v>0</v>
      </c>
      <c r="E95" s="290"/>
      <c r="F95" s="374">
        <f t="shared" si="16"/>
        <v>0</v>
      </c>
      <c r="G95" s="290">
        <f t="shared" si="12"/>
        <v>0</v>
      </c>
      <c r="H95" s="290">
        <v>0</v>
      </c>
      <c r="I95" s="298" t="str">
        <f t="shared" si="13"/>
        <v/>
      </c>
      <c r="J95" s="298" t="str">
        <f t="shared" si="14"/>
        <v/>
      </c>
      <c r="K95" s="383"/>
      <c r="L95">
        <v>1</v>
      </c>
    </row>
    <row r="96" customFormat="1" hidden="1" spans="1:12">
      <c r="A96" s="237">
        <v>2010908</v>
      </c>
      <c r="B96" s="237" t="s">
        <v>177</v>
      </c>
      <c r="C96" s="290">
        <v>0</v>
      </c>
      <c r="D96" s="290">
        <v>0</v>
      </c>
      <c r="E96" s="290"/>
      <c r="F96" s="374">
        <f t="shared" si="16"/>
        <v>0</v>
      </c>
      <c r="G96" s="290">
        <f t="shared" si="12"/>
        <v>0</v>
      </c>
      <c r="H96" s="290">
        <v>0</v>
      </c>
      <c r="I96" s="298" t="str">
        <f t="shared" si="13"/>
        <v/>
      </c>
      <c r="J96" s="298" t="str">
        <f t="shared" si="14"/>
        <v/>
      </c>
      <c r="K96" s="383"/>
      <c r="L96">
        <v>1</v>
      </c>
    </row>
    <row r="97" customFormat="1" hidden="1" spans="1:12">
      <c r="A97" s="237">
        <v>2010909</v>
      </c>
      <c r="B97" s="237" t="s">
        <v>194</v>
      </c>
      <c r="C97" s="290">
        <v>0</v>
      </c>
      <c r="D97" s="290">
        <v>0</v>
      </c>
      <c r="E97" s="290"/>
      <c r="F97" s="374">
        <f t="shared" si="16"/>
        <v>0</v>
      </c>
      <c r="G97" s="290">
        <f t="shared" si="12"/>
        <v>0</v>
      </c>
      <c r="H97" s="290">
        <v>0</v>
      </c>
      <c r="I97" s="298" t="str">
        <f t="shared" si="13"/>
        <v/>
      </c>
      <c r="J97" s="298" t="str">
        <f t="shared" si="14"/>
        <v/>
      </c>
      <c r="K97" s="383"/>
      <c r="L97">
        <v>1</v>
      </c>
    </row>
    <row r="98" customFormat="1" hidden="1" spans="1:12">
      <c r="A98" s="237">
        <v>2010910</v>
      </c>
      <c r="B98" s="237" t="s">
        <v>195</v>
      </c>
      <c r="C98" s="290">
        <v>0</v>
      </c>
      <c r="D98" s="290">
        <v>0</v>
      </c>
      <c r="E98" s="290"/>
      <c r="F98" s="374">
        <f t="shared" si="16"/>
        <v>0</v>
      </c>
      <c r="G98" s="290">
        <f t="shared" si="12"/>
        <v>0</v>
      </c>
      <c r="H98" s="290">
        <v>0</v>
      </c>
      <c r="I98" s="298" t="str">
        <f t="shared" si="13"/>
        <v/>
      </c>
      <c r="J98" s="298" t="str">
        <f t="shared" si="14"/>
        <v/>
      </c>
      <c r="K98" s="383"/>
      <c r="L98">
        <v>1</v>
      </c>
    </row>
    <row r="99" customFormat="1" hidden="1" spans="1:12">
      <c r="A99" s="237">
        <v>2010911</v>
      </c>
      <c r="B99" s="237" t="s">
        <v>196</v>
      </c>
      <c r="C99" s="290">
        <v>0</v>
      </c>
      <c r="D99" s="290">
        <v>0</v>
      </c>
      <c r="E99" s="290"/>
      <c r="F99" s="374">
        <f t="shared" si="16"/>
        <v>0</v>
      </c>
      <c r="G99" s="290">
        <f t="shared" si="12"/>
        <v>0</v>
      </c>
      <c r="H99" s="290">
        <v>0</v>
      </c>
      <c r="I99" s="298" t="str">
        <f t="shared" si="13"/>
        <v/>
      </c>
      <c r="J99" s="298" t="str">
        <f t="shared" si="14"/>
        <v/>
      </c>
      <c r="K99" s="383"/>
      <c r="L99">
        <v>1</v>
      </c>
    </row>
    <row r="100" customFormat="1" hidden="1" spans="1:12">
      <c r="A100" s="237">
        <v>2010912</v>
      </c>
      <c r="B100" s="237" t="s">
        <v>197</v>
      </c>
      <c r="C100" s="290">
        <v>0</v>
      </c>
      <c r="D100" s="290">
        <v>0</v>
      </c>
      <c r="E100" s="290"/>
      <c r="F100" s="374">
        <f t="shared" si="16"/>
        <v>0</v>
      </c>
      <c r="G100" s="290">
        <f t="shared" si="12"/>
        <v>0</v>
      </c>
      <c r="H100" s="290">
        <v>0</v>
      </c>
      <c r="I100" s="298" t="str">
        <f t="shared" si="13"/>
        <v/>
      </c>
      <c r="J100" s="298" t="str">
        <f t="shared" si="14"/>
        <v/>
      </c>
      <c r="K100" s="383"/>
      <c r="L100">
        <v>1</v>
      </c>
    </row>
    <row r="101" customFormat="1" hidden="1" spans="1:12">
      <c r="A101" s="237">
        <v>2010950</v>
      </c>
      <c r="B101" s="237" t="s">
        <v>145</v>
      </c>
      <c r="C101" s="290">
        <v>0</v>
      </c>
      <c r="D101" s="290">
        <v>0</v>
      </c>
      <c r="E101" s="290"/>
      <c r="F101" s="374">
        <f t="shared" si="16"/>
        <v>0</v>
      </c>
      <c r="G101" s="290">
        <f t="shared" si="12"/>
        <v>0</v>
      </c>
      <c r="H101" s="290">
        <v>0</v>
      </c>
      <c r="I101" s="298" t="str">
        <f t="shared" si="13"/>
        <v/>
      </c>
      <c r="J101" s="298" t="str">
        <f t="shared" si="14"/>
        <v/>
      </c>
      <c r="K101" s="383"/>
      <c r="L101">
        <v>1</v>
      </c>
    </row>
    <row r="102" customFormat="1" hidden="1" spans="1:12">
      <c r="A102" s="237">
        <v>2010999</v>
      </c>
      <c r="B102" s="237" t="s">
        <v>198</v>
      </c>
      <c r="C102" s="290">
        <v>0</v>
      </c>
      <c r="D102" s="290">
        <v>0</v>
      </c>
      <c r="E102" s="290"/>
      <c r="F102" s="374">
        <f t="shared" si="16"/>
        <v>0</v>
      </c>
      <c r="G102" s="290">
        <f t="shared" si="12"/>
        <v>0</v>
      </c>
      <c r="H102" s="290">
        <v>0</v>
      </c>
      <c r="I102" s="298" t="str">
        <f t="shared" si="13"/>
        <v/>
      </c>
      <c r="J102" s="298" t="str">
        <f t="shared" si="14"/>
        <v/>
      </c>
      <c r="K102" s="383"/>
      <c r="L102">
        <v>1</v>
      </c>
    </row>
    <row r="103" s="217" customFormat="1" spans="1:11">
      <c r="A103" s="237">
        <v>20111</v>
      </c>
      <c r="B103" s="373" t="s">
        <v>205</v>
      </c>
      <c r="C103" s="290">
        <f t="shared" ref="C103:H103" si="19">SUM(C104:C111)</f>
        <v>2435</v>
      </c>
      <c r="D103" s="290">
        <f t="shared" si="19"/>
        <v>3096</v>
      </c>
      <c r="E103" s="290">
        <v>1870</v>
      </c>
      <c r="F103" s="290">
        <f t="shared" si="19"/>
        <v>480</v>
      </c>
      <c r="G103" s="290">
        <f t="shared" si="19"/>
        <v>2350</v>
      </c>
      <c r="H103" s="290">
        <f t="shared" si="19"/>
        <v>2241</v>
      </c>
      <c r="I103" s="298">
        <f t="shared" si="13"/>
        <v>95.4</v>
      </c>
      <c r="J103" s="298">
        <f t="shared" si="14"/>
        <v>92</v>
      </c>
      <c r="K103" s="383"/>
    </row>
    <row r="104" s="217" customFormat="1" spans="1:11">
      <c r="A104" s="237">
        <v>2011101</v>
      </c>
      <c r="B104" s="237" t="s">
        <v>135</v>
      </c>
      <c r="C104" s="290">
        <v>1655</v>
      </c>
      <c r="D104" s="290">
        <v>1710</v>
      </c>
      <c r="E104" s="290">
        <v>1454</v>
      </c>
      <c r="F104" s="374">
        <f t="shared" si="16"/>
        <v>299</v>
      </c>
      <c r="G104" s="290">
        <f t="shared" si="12"/>
        <v>1753</v>
      </c>
      <c r="H104" s="290">
        <v>1753</v>
      </c>
      <c r="I104" s="298">
        <f t="shared" si="13"/>
        <v>100</v>
      </c>
      <c r="J104" s="298">
        <f t="shared" si="14"/>
        <v>105.9</v>
      </c>
      <c r="K104" s="383"/>
    </row>
    <row r="105" s="217" customFormat="1" spans="1:11">
      <c r="A105" s="237">
        <v>2011102</v>
      </c>
      <c r="B105" s="237" t="s">
        <v>136</v>
      </c>
      <c r="C105" s="290">
        <v>293</v>
      </c>
      <c r="D105" s="290">
        <v>562</v>
      </c>
      <c r="E105" s="290">
        <v>115</v>
      </c>
      <c r="F105" s="374">
        <f t="shared" si="16"/>
        <v>8</v>
      </c>
      <c r="G105" s="290">
        <f t="shared" si="12"/>
        <v>123</v>
      </c>
      <c r="H105" s="290">
        <v>123</v>
      </c>
      <c r="I105" s="298">
        <f t="shared" si="13"/>
        <v>100</v>
      </c>
      <c r="J105" s="298">
        <f t="shared" si="14"/>
        <v>42</v>
      </c>
      <c r="K105" s="383"/>
    </row>
    <row r="106" customFormat="1" hidden="1" spans="1:12">
      <c r="A106" s="237">
        <v>2011103</v>
      </c>
      <c r="B106" s="237" t="s">
        <v>137</v>
      </c>
      <c r="C106" s="290">
        <v>0</v>
      </c>
      <c r="D106" s="290">
        <v>0</v>
      </c>
      <c r="E106" s="290"/>
      <c r="F106" s="374">
        <f t="shared" si="16"/>
        <v>0</v>
      </c>
      <c r="G106" s="290">
        <f t="shared" si="12"/>
        <v>0</v>
      </c>
      <c r="H106" s="290">
        <v>0</v>
      </c>
      <c r="I106" s="298" t="str">
        <f t="shared" si="13"/>
        <v/>
      </c>
      <c r="J106" s="298" t="str">
        <f t="shared" si="14"/>
        <v/>
      </c>
      <c r="K106" s="383"/>
      <c r="L106">
        <v>1</v>
      </c>
    </row>
    <row r="107" customFormat="1" hidden="1" spans="1:12">
      <c r="A107" s="237">
        <v>2011104</v>
      </c>
      <c r="B107" s="237" t="s">
        <v>206</v>
      </c>
      <c r="C107" s="290">
        <v>0</v>
      </c>
      <c r="D107" s="290">
        <v>0</v>
      </c>
      <c r="E107" s="290"/>
      <c r="F107" s="374">
        <f t="shared" si="16"/>
        <v>0</v>
      </c>
      <c r="G107" s="290">
        <f t="shared" si="12"/>
        <v>0</v>
      </c>
      <c r="H107" s="290">
        <v>0</v>
      </c>
      <c r="I107" s="298" t="str">
        <f t="shared" si="13"/>
        <v/>
      </c>
      <c r="J107" s="298" t="str">
        <f t="shared" si="14"/>
        <v/>
      </c>
      <c r="K107" s="383"/>
      <c r="L107">
        <v>1</v>
      </c>
    </row>
    <row r="108" customFormat="1" hidden="1" spans="1:12">
      <c r="A108" s="237">
        <v>2011105</v>
      </c>
      <c r="B108" s="237" t="s">
        <v>207</v>
      </c>
      <c r="C108" s="290">
        <v>0</v>
      </c>
      <c r="D108" s="290">
        <v>0</v>
      </c>
      <c r="E108" s="290"/>
      <c r="F108" s="374">
        <f t="shared" si="16"/>
        <v>0</v>
      </c>
      <c r="G108" s="290">
        <f t="shared" si="12"/>
        <v>0</v>
      </c>
      <c r="H108" s="290">
        <v>0</v>
      </c>
      <c r="I108" s="298" t="str">
        <f t="shared" si="13"/>
        <v/>
      </c>
      <c r="J108" s="298" t="str">
        <f t="shared" si="14"/>
        <v/>
      </c>
      <c r="K108" s="383"/>
      <c r="L108">
        <v>1</v>
      </c>
    </row>
    <row r="109" customFormat="1" hidden="1" spans="1:12">
      <c r="A109" s="237">
        <v>2011106</v>
      </c>
      <c r="B109" s="237" t="s">
        <v>208</v>
      </c>
      <c r="C109" s="290">
        <v>0</v>
      </c>
      <c r="D109" s="290">
        <v>0</v>
      </c>
      <c r="E109" s="290"/>
      <c r="F109" s="374">
        <f t="shared" si="16"/>
        <v>0</v>
      </c>
      <c r="G109" s="290">
        <f t="shared" si="12"/>
        <v>0</v>
      </c>
      <c r="H109" s="290">
        <v>0</v>
      </c>
      <c r="I109" s="298" t="str">
        <f t="shared" si="13"/>
        <v/>
      </c>
      <c r="J109" s="298" t="str">
        <f t="shared" si="14"/>
        <v/>
      </c>
      <c r="K109" s="383"/>
      <c r="L109">
        <v>1</v>
      </c>
    </row>
    <row r="110" s="217" customFormat="1" spans="1:11">
      <c r="A110" s="237">
        <v>2011150</v>
      </c>
      <c r="B110" s="237" t="s">
        <v>145</v>
      </c>
      <c r="C110" s="290">
        <v>208</v>
      </c>
      <c r="D110" s="290">
        <v>224</v>
      </c>
      <c r="E110" s="290">
        <v>161</v>
      </c>
      <c r="F110" s="374">
        <f t="shared" si="16"/>
        <v>33</v>
      </c>
      <c r="G110" s="290">
        <f t="shared" si="12"/>
        <v>194</v>
      </c>
      <c r="H110" s="290">
        <v>194</v>
      </c>
      <c r="I110" s="298">
        <f t="shared" si="13"/>
        <v>100</v>
      </c>
      <c r="J110" s="298">
        <f t="shared" si="14"/>
        <v>93.3</v>
      </c>
      <c r="K110" s="383"/>
    </row>
    <row r="111" s="217" customFormat="1" spans="1:11">
      <c r="A111" s="237">
        <v>2011199</v>
      </c>
      <c r="B111" s="237" t="s">
        <v>209</v>
      </c>
      <c r="C111" s="290">
        <v>279</v>
      </c>
      <c r="D111" s="290">
        <v>600</v>
      </c>
      <c r="E111" s="290">
        <v>140</v>
      </c>
      <c r="F111" s="374">
        <f t="shared" si="16"/>
        <v>140</v>
      </c>
      <c r="G111" s="290">
        <f t="shared" si="12"/>
        <v>280</v>
      </c>
      <c r="H111" s="290">
        <v>171</v>
      </c>
      <c r="I111" s="298">
        <f t="shared" si="13"/>
        <v>61.1</v>
      </c>
      <c r="J111" s="298">
        <f t="shared" si="14"/>
        <v>61.3</v>
      </c>
      <c r="K111" s="383">
        <v>109</v>
      </c>
    </row>
    <row r="112" s="217" customFormat="1" spans="1:11">
      <c r="A112" s="237">
        <v>20113</v>
      </c>
      <c r="B112" s="373" t="s">
        <v>210</v>
      </c>
      <c r="C112" s="290">
        <f t="shared" ref="C112:H112" si="20">SUM(C113:C122)</f>
        <v>1266</v>
      </c>
      <c r="D112" s="290">
        <f t="shared" si="20"/>
        <v>1480</v>
      </c>
      <c r="E112" s="290">
        <v>589</v>
      </c>
      <c r="F112" s="290">
        <f t="shared" si="20"/>
        <v>86</v>
      </c>
      <c r="G112" s="290">
        <f t="shared" si="20"/>
        <v>675</v>
      </c>
      <c r="H112" s="290">
        <f t="shared" si="20"/>
        <v>675</v>
      </c>
      <c r="I112" s="298">
        <f t="shared" si="13"/>
        <v>100</v>
      </c>
      <c r="J112" s="298">
        <f t="shared" si="14"/>
        <v>53.3</v>
      </c>
      <c r="K112" s="383"/>
    </row>
    <row r="113" s="270" customFormat="1" spans="1:11">
      <c r="A113" s="237">
        <v>2011301</v>
      </c>
      <c r="B113" s="237" t="s">
        <v>135</v>
      </c>
      <c r="C113" s="290">
        <v>556</v>
      </c>
      <c r="D113" s="290">
        <v>566</v>
      </c>
      <c r="E113" s="290">
        <v>467</v>
      </c>
      <c r="F113" s="374">
        <f t="shared" si="16"/>
        <v>57</v>
      </c>
      <c r="G113" s="290">
        <f t="shared" si="12"/>
        <v>524</v>
      </c>
      <c r="H113" s="290">
        <v>524</v>
      </c>
      <c r="I113" s="298">
        <f t="shared" si="13"/>
        <v>100</v>
      </c>
      <c r="J113" s="298">
        <f t="shared" si="14"/>
        <v>94.2</v>
      </c>
      <c r="K113" s="383"/>
    </row>
    <row r="114" s="217" customFormat="1" spans="1:11">
      <c r="A114" s="237">
        <v>2011302</v>
      </c>
      <c r="B114" s="237" t="s">
        <v>136</v>
      </c>
      <c r="C114" s="290">
        <v>265</v>
      </c>
      <c r="D114" s="290">
        <v>250</v>
      </c>
      <c r="E114" s="290">
        <v>75</v>
      </c>
      <c r="F114" s="374">
        <f t="shared" si="16"/>
        <v>18</v>
      </c>
      <c r="G114" s="290">
        <f t="shared" si="12"/>
        <v>93</v>
      </c>
      <c r="H114" s="290">
        <v>93</v>
      </c>
      <c r="I114" s="298">
        <f t="shared" si="13"/>
        <v>100</v>
      </c>
      <c r="J114" s="298">
        <f t="shared" si="14"/>
        <v>35.1</v>
      </c>
      <c r="K114" s="383"/>
    </row>
    <row r="115" customFormat="1" hidden="1" spans="1:12">
      <c r="A115" s="237">
        <v>2011303</v>
      </c>
      <c r="B115" s="237" t="s">
        <v>137</v>
      </c>
      <c r="C115" s="290">
        <v>0</v>
      </c>
      <c r="D115" s="290">
        <v>0</v>
      </c>
      <c r="E115" s="290"/>
      <c r="F115" s="374">
        <f t="shared" si="16"/>
        <v>0</v>
      </c>
      <c r="G115" s="290">
        <f t="shared" si="12"/>
        <v>0</v>
      </c>
      <c r="H115" s="290">
        <v>0</v>
      </c>
      <c r="I115" s="298" t="str">
        <f t="shared" si="13"/>
        <v/>
      </c>
      <c r="J115" s="298" t="str">
        <f t="shared" si="14"/>
        <v/>
      </c>
      <c r="K115" s="383"/>
      <c r="L115">
        <v>1</v>
      </c>
    </row>
    <row r="116" s="270" customFormat="1" hidden="1" spans="1:12">
      <c r="A116" s="237">
        <v>2011304</v>
      </c>
      <c r="B116" s="237" t="s">
        <v>211</v>
      </c>
      <c r="C116" s="290">
        <v>0</v>
      </c>
      <c r="D116" s="290">
        <v>0</v>
      </c>
      <c r="E116" s="290"/>
      <c r="F116" s="374">
        <f t="shared" si="16"/>
        <v>0</v>
      </c>
      <c r="G116" s="290">
        <f t="shared" si="12"/>
        <v>0</v>
      </c>
      <c r="H116" s="290">
        <v>0</v>
      </c>
      <c r="I116" s="298" t="str">
        <f t="shared" si="13"/>
        <v/>
      </c>
      <c r="J116" s="298" t="str">
        <f t="shared" si="14"/>
        <v/>
      </c>
      <c r="K116" s="383"/>
      <c r="L116">
        <v>1</v>
      </c>
    </row>
    <row r="117" s="270" customFormat="1" hidden="1" spans="1:12">
      <c r="A117" s="237">
        <v>2011305</v>
      </c>
      <c r="B117" s="237" t="s">
        <v>212</v>
      </c>
      <c r="C117" s="290">
        <v>0</v>
      </c>
      <c r="D117" s="290">
        <v>0</v>
      </c>
      <c r="E117" s="290"/>
      <c r="F117" s="374">
        <f t="shared" si="16"/>
        <v>0</v>
      </c>
      <c r="G117" s="290">
        <f t="shared" si="12"/>
        <v>0</v>
      </c>
      <c r="H117" s="290">
        <v>0</v>
      </c>
      <c r="I117" s="298" t="str">
        <f t="shared" si="13"/>
        <v/>
      </c>
      <c r="J117" s="298" t="str">
        <f t="shared" si="14"/>
        <v/>
      </c>
      <c r="K117" s="383"/>
      <c r="L117">
        <v>1</v>
      </c>
    </row>
    <row r="118" s="270" customFormat="1" hidden="1" spans="1:12">
      <c r="A118" s="237">
        <v>2011306</v>
      </c>
      <c r="B118" s="237" t="s">
        <v>213</v>
      </c>
      <c r="C118" s="290">
        <v>0</v>
      </c>
      <c r="D118" s="290">
        <v>0</v>
      </c>
      <c r="E118" s="290"/>
      <c r="F118" s="374">
        <f t="shared" si="16"/>
        <v>0</v>
      </c>
      <c r="G118" s="290">
        <f t="shared" si="12"/>
        <v>0</v>
      </c>
      <c r="H118" s="290">
        <v>0</v>
      </c>
      <c r="I118" s="298" t="str">
        <f t="shared" si="13"/>
        <v/>
      </c>
      <c r="J118" s="298" t="str">
        <f t="shared" si="14"/>
        <v/>
      </c>
      <c r="K118" s="383"/>
      <c r="L118">
        <v>1</v>
      </c>
    </row>
    <row r="119" customFormat="1" hidden="1" spans="1:12">
      <c r="A119" s="237">
        <v>2011307</v>
      </c>
      <c r="B119" s="237" t="s">
        <v>214</v>
      </c>
      <c r="C119" s="290">
        <v>0</v>
      </c>
      <c r="D119" s="290">
        <v>0</v>
      </c>
      <c r="E119" s="290"/>
      <c r="F119" s="374">
        <f t="shared" si="16"/>
        <v>0</v>
      </c>
      <c r="G119" s="290">
        <f t="shared" si="12"/>
        <v>0</v>
      </c>
      <c r="H119" s="290">
        <v>0</v>
      </c>
      <c r="I119" s="298" t="str">
        <f t="shared" si="13"/>
        <v/>
      </c>
      <c r="J119" s="298" t="str">
        <f t="shared" si="14"/>
        <v/>
      </c>
      <c r="K119" s="383"/>
      <c r="L119">
        <v>1</v>
      </c>
    </row>
    <row r="120" s="217" customFormat="1" spans="1:11">
      <c r="A120" s="237">
        <v>2011308</v>
      </c>
      <c r="B120" s="237" t="s">
        <v>215</v>
      </c>
      <c r="C120" s="290">
        <v>144</v>
      </c>
      <c r="D120" s="290">
        <v>350</v>
      </c>
      <c r="E120" s="290">
        <v>11</v>
      </c>
      <c r="F120" s="374">
        <f t="shared" si="16"/>
        <v>1</v>
      </c>
      <c r="G120" s="290">
        <f t="shared" si="12"/>
        <v>12</v>
      </c>
      <c r="H120" s="290">
        <v>12</v>
      </c>
      <c r="I120" s="298">
        <f t="shared" si="13"/>
        <v>100</v>
      </c>
      <c r="J120" s="298">
        <f t="shared" si="14"/>
        <v>8.3</v>
      </c>
      <c r="K120" s="383"/>
    </row>
    <row r="121" customFormat="1" hidden="1" spans="1:12">
      <c r="A121" s="237">
        <v>2011350</v>
      </c>
      <c r="B121" s="237" t="s">
        <v>145</v>
      </c>
      <c r="C121" s="290">
        <v>0</v>
      </c>
      <c r="D121" s="290">
        <v>0</v>
      </c>
      <c r="E121" s="290"/>
      <c r="F121" s="374">
        <f t="shared" si="16"/>
        <v>0</v>
      </c>
      <c r="G121" s="290">
        <f t="shared" si="12"/>
        <v>0</v>
      </c>
      <c r="H121" s="290">
        <v>0</v>
      </c>
      <c r="I121" s="298" t="str">
        <f t="shared" si="13"/>
        <v/>
      </c>
      <c r="J121" s="298" t="str">
        <f t="shared" si="14"/>
        <v/>
      </c>
      <c r="K121" s="383"/>
      <c r="L121">
        <v>1</v>
      </c>
    </row>
    <row r="122" s="217" customFormat="1" spans="1:11">
      <c r="A122" s="237">
        <v>2011399</v>
      </c>
      <c r="B122" s="237" t="s">
        <v>216</v>
      </c>
      <c r="C122" s="290">
        <v>301</v>
      </c>
      <c r="D122" s="290">
        <v>314</v>
      </c>
      <c r="E122" s="290">
        <v>36</v>
      </c>
      <c r="F122" s="374">
        <f t="shared" si="16"/>
        <v>10</v>
      </c>
      <c r="G122" s="290">
        <f t="shared" si="12"/>
        <v>46</v>
      </c>
      <c r="H122" s="290">
        <v>46</v>
      </c>
      <c r="I122" s="298">
        <f t="shared" si="13"/>
        <v>100</v>
      </c>
      <c r="J122" s="298">
        <f t="shared" si="14"/>
        <v>15.3</v>
      </c>
      <c r="K122" s="383"/>
    </row>
    <row r="123" s="270" customFormat="1" spans="1:11">
      <c r="A123" s="237">
        <v>20114</v>
      </c>
      <c r="B123" s="373" t="s">
        <v>217</v>
      </c>
      <c r="C123" s="290">
        <f t="shared" ref="C123:H123" si="21">SUM(C124:C134)</f>
        <v>0</v>
      </c>
      <c r="D123" s="290">
        <f t="shared" si="21"/>
        <v>0</v>
      </c>
      <c r="E123" s="290">
        <v>0</v>
      </c>
      <c r="F123" s="290">
        <f t="shared" si="21"/>
        <v>10</v>
      </c>
      <c r="G123" s="290">
        <f t="shared" si="21"/>
        <v>10</v>
      </c>
      <c r="H123" s="290">
        <f t="shared" si="21"/>
        <v>0</v>
      </c>
      <c r="I123" s="298">
        <f t="shared" si="13"/>
        <v>0</v>
      </c>
      <c r="J123" s="298" t="str">
        <f t="shared" si="14"/>
        <v/>
      </c>
      <c r="K123" s="383"/>
    </row>
    <row r="124" s="270" customFormat="1" hidden="1" spans="1:12">
      <c r="A124" s="237">
        <v>2011401</v>
      </c>
      <c r="B124" s="237" t="s">
        <v>135</v>
      </c>
      <c r="C124" s="290">
        <v>0</v>
      </c>
      <c r="D124" s="290">
        <v>0</v>
      </c>
      <c r="E124" s="290"/>
      <c r="F124" s="374">
        <f t="shared" si="16"/>
        <v>0</v>
      </c>
      <c r="G124" s="290">
        <f t="shared" si="12"/>
        <v>0</v>
      </c>
      <c r="H124" s="290">
        <v>0</v>
      </c>
      <c r="I124" s="298" t="str">
        <f t="shared" si="13"/>
        <v/>
      </c>
      <c r="J124" s="298" t="str">
        <f t="shared" si="14"/>
        <v/>
      </c>
      <c r="K124" s="383"/>
      <c r="L124" s="270">
        <v>1</v>
      </c>
    </row>
    <row r="125" s="270" customFormat="1" hidden="1" spans="1:12">
      <c r="A125" s="237">
        <v>2011402</v>
      </c>
      <c r="B125" s="237" t="s">
        <v>136</v>
      </c>
      <c r="C125" s="290">
        <v>0</v>
      </c>
      <c r="D125" s="290">
        <v>0</v>
      </c>
      <c r="E125" s="290"/>
      <c r="F125" s="374">
        <f t="shared" si="16"/>
        <v>0</v>
      </c>
      <c r="G125" s="290">
        <f t="shared" si="12"/>
        <v>0</v>
      </c>
      <c r="H125" s="290">
        <v>0</v>
      </c>
      <c r="I125" s="298" t="str">
        <f t="shared" si="13"/>
        <v/>
      </c>
      <c r="J125" s="298" t="str">
        <f t="shared" si="14"/>
        <v/>
      </c>
      <c r="K125" s="383"/>
      <c r="L125" s="270">
        <v>1</v>
      </c>
    </row>
    <row r="126" s="270" customFormat="1" hidden="1" spans="1:12">
      <c r="A126" s="237">
        <v>2011403</v>
      </c>
      <c r="B126" s="237" t="s">
        <v>137</v>
      </c>
      <c r="C126" s="290">
        <v>0</v>
      </c>
      <c r="D126" s="290">
        <v>0</v>
      </c>
      <c r="E126" s="290"/>
      <c r="F126" s="374">
        <f t="shared" si="16"/>
        <v>0</v>
      </c>
      <c r="G126" s="290">
        <f t="shared" si="12"/>
        <v>0</v>
      </c>
      <c r="H126" s="290">
        <v>0</v>
      </c>
      <c r="I126" s="298" t="str">
        <f t="shared" si="13"/>
        <v/>
      </c>
      <c r="J126" s="298" t="str">
        <f t="shared" si="14"/>
        <v/>
      </c>
      <c r="K126" s="383"/>
      <c r="L126" s="270">
        <v>1</v>
      </c>
    </row>
    <row r="127" s="270" customFormat="1" hidden="1" spans="1:12">
      <c r="A127" s="237">
        <v>2011404</v>
      </c>
      <c r="B127" s="237" t="s">
        <v>218</v>
      </c>
      <c r="C127" s="290">
        <v>0</v>
      </c>
      <c r="D127" s="290">
        <v>0</v>
      </c>
      <c r="E127" s="290"/>
      <c r="F127" s="374">
        <f t="shared" si="16"/>
        <v>0</v>
      </c>
      <c r="G127" s="290">
        <f t="shared" si="12"/>
        <v>0</v>
      </c>
      <c r="H127" s="290">
        <v>0</v>
      </c>
      <c r="I127" s="298" t="str">
        <f t="shared" si="13"/>
        <v/>
      </c>
      <c r="J127" s="298" t="str">
        <f t="shared" si="14"/>
        <v/>
      </c>
      <c r="K127" s="383"/>
      <c r="L127" s="270">
        <v>1</v>
      </c>
    </row>
    <row r="128" customFormat="1" hidden="1" spans="1:12">
      <c r="A128" s="237">
        <v>2011405</v>
      </c>
      <c r="B128" s="237" t="s">
        <v>1192</v>
      </c>
      <c r="C128" s="290">
        <v>0</v>
      </c>
      <c r="D128" s="290">
        <v>0</v>
      </c>
      <c r="E128" s="290"/>
      <c r="F128" s="374">
        <f t="shared" si="16"/>
        <v>0</v>
      </c>
      <c r="G128" s="290">
        <f t="shared" si="12"/>
        <v>0</v>
      </c>
      <c r="H128" s="290">
        <v>0</v>
      </c>
      <c r="I128" s="298" t="str">
        <f t="shared" si="13"/>
        <v/>
      </c>
      <c r="J128" s="298" t="str">
        <f t="shared" si="14"/>
        <v/>
      </c>
      <c r="K128" s="383"/>
      <c r="L128" s="270">
        <v>1</v>
      </c>
    </row>
    <row r="129" customFormat="1" hidden="1" spans="1:12">
      <c r="A129" s="237">
        <v>2011408</v>
      </c>
      <c r="B129" s="237" t="s">
        <v>1193</v>
      </c>
      <c r="C129" s="290">
        <v>0</v>
      </c>
      <c r="D129" s="290">
        <v>0</v>
      </c>
      <c r="E129" s="290"/>
      <c r="F129" s="374">
        <f t="shared" si="16"/>
        <v>0</v>
      </c>
      <c r="G129" s="290">
        <f t="shared" si="12"/>
        <v>0</v>
      </c>
      <c r="H129" s="290">
        <v>0</v>
      </c>
      <c r="I129" s="298" t="str">
        <f t="shared" si="13"/>
        <v/>
      </c>
      <c r="J129" s="298" t="str">
        <f t="shared" si="14"/>
        <v/>
      </c>
      <c r="K129" s="383"/>
      <c r="L129" s="270">
        <v>1</v>
      </c>
    </row>
    <row r="130" s="270" customFormat="1" hidden="1" spans="1:12">
      <c r="A130" s="237">
        <v>2011409</v>
      </c>
      <c r="B130" s="237" t="s">
        <v>222</v>
      </c>
      <c r="C130" s="290">
        <v>0</v>
      </c>
      <c r="D130" s="290">
        <v>0</v>
      </c>
      <c r="E130" s="290"/>
      <c r="F130" s="374">
        <f t="shared" si="16"/>
        <v>0</v>
      </c>
      <c r="G130" s="290">
        <f t="shared" si="12"/>
        <v>0</v>
      </c>
      <c r="H130" s="290">
        <v>0</v>
      </c>
      <c r="I130" s="298" t="str">
        <f t="shared" si="13"/>
        <v/>
      </c>
      <c r="J130" s="298" t="str">
        <f t="shared" si="14"/>
        <v/>
      </c>
      <c r="K130" s="383"/>
      <c r="L130" s="270">
        <v>1</v>
      </c>
    </row>
    <row r="131" customFormat="1" hidden="1" spans="1:12">
      <c r="A131" s="237">
        <v>2011410</v>
      </c>
      <c r="B131" s="237" t="s">
        <v>223</v>
      </c>
      <c r="C131" s="290">
        <v>0</v>
      </c>
      <c r="D131" s="290">
        <v>0</v>
      </c>
      <c r="E131" s="290"/>
      <c r="F131" s="374">
        <f t="shared" si="16"/>
        <v>0</v>
      </c>
      <c r="G131" s="290">
        <f t="shared" si="12"/>
        <v>0</v>
      </c>
      <c r="H131" s="290">
        <v>0</v>
      </c>
      <c r="I131" s="298" t="str">
        <f t="shared" si="13"/>
        <v/>
      </c>
      <c r="J131" s="298" t="str">
        <f t="shared" si="14"/>
        <v/>
      </c>
      <c r="K131" s="383"/>
      <c r="L131" s="270">
        <v>1</v>
      </c>
    </row>
    <row r="132" customFormat="1" hidden="1" spans="1:12">
      <c r="A132" s="237">
        <v>2011411</v>
      </c>
      <c r="B132" s="237" t="s">
        <v>224</v>
      </c>
      <c r="C132" s="290">
        <v>0</v>
      </c>
      <c r="D132" s="290">
        <v>0</v>
      </c>
      <c r="E132" s="290"/>
      <c r="F132" s="374">
        <f t="shared" si="16"/>
        <v>0</v>
      </c>
      <c r="G132" s="290">
        <f t="shared" si="12"/>
        <v>0</v>
      </c>
      <c r="H132" s="290">
        <v>0</v>
      </c>
      <c r="I132" s="298" t="str">
        <f t="shared" si="13"/>
        <v/>
      </c>
      <c r="J132" s="298" t="str">
        <f t="shared" si="14"/>
        <v/>
      </c>
      <c r="K132" s="383"/>
      <c r="L132" s="270">
        <v>1</v>
      </c>
    </row>
    <row r="133" s="270" customFormat="1" hidden="1" spans="1:12">
      <c r="A133" s="237">
        <v>2011450</v>
      </c>
      <c r="B133" s="237" t="s">
        <v>145</v>
      </c>
      <c r="C133" s="290">
        <v>0</v>
      </c>
      <c r="D133" s="290">
        <v>0</v>
      </c>
      <c r="E133" s="290"/>
      <c r="F133" s="374">
        <f t="shared" si="16"/>
        <v>0</v>
      </c>
      <c r="G133" s="290">
        <f t="shared" si="12"/>
        <v>0</v>
      </c>
      <c r="H133" s="290">
        <v>0</v>
      </c>
      <c r="I133" s="298" t="str">
        <f t="shared" si="13"/>
        <v/>
      </c>
      <c r="J133" s="298" t="str">
        <f t="shared" si="14"/>
        <v/>
      </c>
      <c r="K133" s="383"/>
      <c r="L133" s="270">
        <v>1</v>
      </c>
    </row>
    <row r="134" s="270" customFormat="1" spans="1:11">
      <c r="A134" s="237">
        <v>2011499</v>
      </c>
      <c r="B134" s="237" t="s">
        <v>225</v>
      </c>
      <c r="C134" s="290">
        <v>0</v>
      </c>
      <c r="D134" s="290">
        <v>0</v>
      </c>
      <c r="E134" s="290">
        <v>0</v>
      </c>
      <c r="F134" s="374">
        <f t="shared" si="16"/>
        <v>10</v>
      </c>
      <c r="G134" s="290">
        <f t="shared" si="12"/>
        <v>10</v>
      </c>
      <c r="H134" s="290">
        <v>0</v>
      </c>
      <c r="I134" s="298">
        <f t="shared" si="13"/>
        <v>0</v>
      </c>
      <c r="J134" s="298" t="str">
        <f t="shared" si="14"/>
        <v/>
      </c>
      <c r="K134" s="383">
        <v>10</v>
      </c>
    </row>
    <row r="135" s="270" customFormat="1" spans="1:11">
      <c r="A135" s="237">
        <v>20123</v>
      </c>
      <c r="B135" s="373" t="s">
        <v>226</v>
      </c>
      <c r="C135" s="290">
        <f t="shared" ref="C135:H135" si="22">SUM(C136:C141)</f>
        <v>0</v>
      </c>
      <c r="D135" s="290">
        <f t="shared" si="22"/>
        <v>0</v>
      </c>
      <c r="E135" s="290">
        <v>0</v>
      </c>
      <c r="F135" s="290">
        <f t="shared" si="22"/>
        <v>20</v>
      </c>
      <c r="G135" s="290">
        <f t="shared" si="22"/>
        <v>20</v>
      </c>
      <c r="H135" s="290">
        <f t="shared" si="22"/>
        <v>0</v>
      </c>
      <c r="I135" s="298">
        <f t="shared" ref="I135:I198" si="23">IF(ISERROR(H135/G135),"",H135/G135*100)</f>
        <v>0</v>
      </c>
      <c r="J135" s="298" t="str">
        <f t="shared" ref="J135:J198" si="24">IF(ISERROR(H135/C135),"",H135/C135*100)</f>
        <v/>
      </c>
      <c r="K135" s="383"/>
    </row>
    <row r="136" customFormat="1" hidden="1" spans="1:12">
      <c r="A136" s="237">
        <v>2012301</v>
      </c>
      <c r="B136" s="237" t="s">
        <v>135</v>
      </c>
      <c r="C136" s="290">
        <v>0</v>
      </c>
      <c r="D136" s="290">
        <v>0</v>
      </c>
      <c r="E136" s="290"/>
      <c r="F136" s="374">
        <f t="shared" si="16"/>
        <v>0</v>
      </c>
      <c r="G136" s="290">
        <f t="shared" ref="G136:G198" si="25">H136+K136</f>
        <v>0</v>
      </c>
      <c r="H136" s="290">
        <v>0</v>
      </c>
      <c r="I136" s="298" t="str">
        <f t="shared" si="23"/>
        <v/>
      </c>
      <c r="J136" s="298" t="str">
        <f t="shared" si="24"/>
        <v/>
      </c>
      <c r="K136" s="383"/>
      <c r="L136">
        <v>1</v>
      </c>
    </row>
    <row r="137" customFormat="1" hidden="1" spans="1:12">
      <c r="A137" s="237">
        <v>2012302</v>
      </c>
      <c r="B137" s="237" t="s">
        <v>136</v>
      </c>
      <c r="C137" s="290">
        <v>0</v>
      </c>
      <c r="D137" s="290">
        <v>0</v>
      </c>
      <c r="E137" s="290"/>
      <c r="F137" s="374">
        <f t="shared" si="16"/>
        <v>0</v>
      </c>
      <c r="G137" s="290">
        <f t="shared" si="25"/>
        <v>0</v>
      </c>
      <c r="H137" s="290">
        <v>0</v>
      </c>
      <c r="I137" s="298" t="str">
        <f t="shared" si="23"/>
        <v/>
      </c>
      <c r="J137" s="298" t="str">
        <f t="shared" si="24"/>
        <v/>
      </c>
      <c r="K137" s="383"/>
      <c r="L137">
        <v>1</v>
      </c>
    </row>
    <row r="138" customFormat="1" hidden="1" spans="1:12">
      <c r="A138" s="237">
        <v>2012303</v>
      </c>
      <c r="B138" s="237" t="s">
        <v>137</v>
      </c>
      <c r="C138" s="290">
        <v>0</v>
      </c>
      <c r="D138" s="290">
        <v>0</v>
      </c>
      <c r="E138" s="290"/>
      <c r="F138" s="374">
        <f t="shared" ref="F138:F201" si="26">G138-E138</f>
        <v>0</v>
      </c>
      <c r="G138" s="290">
        <f t="shared" si="25"/>
        <v>0</v>
      </c>
      <c r="H138" s="290">
        <v>0</v>
      </c>
      <c r="I138" s="298" t="str">
        <f t="shared" si="23"/>
        <v/>
      </c>
      <c r="J138" s="298" t="str">
        <f t="shared" si="24"/>
        <v/>
      </c>
      <c r="K138" s="383"/>
      <c r="L138">
        <v>1</v>
      </c>
    </row>
    <row r="139" s="217" customFormat="1" spans="1:11">
      <c r="A139" s="237">
        <v>2012304</v>
      </c>
      <c r="B139" s="237" t="s">
        <v>227</v>
      </c>
      <c r="C139" s="290">
        <v>0</v>
      </c>
      <c r="D139" s="290">
        <v>0</v>
      </c>
      <c r="E139" s="290">
        <v>0</v>
      </c>
      <c r="F139" s="374">
        <f t="shared" si="26"/>
        <v>20</v>
      </c>
      <c r="G139" s="290">
        <f t="shared" si="25"/>
        <v>20</v>
      </c>
      <c r="H139" s="290">
        <v>0</v>
      </c>
      <c r="I139" s="298">
        <f t="shared" si="23"/>
        <v>0</v>
      </c>
      <c r="J139" s="298" t="str">
        <f t="shared" si="24"/>
        <v/>
      </c>
      <c r="K139" s="383">
        <v>20</v>
      </c>
    </row>
    <row r="140" customFormat="1" hidden="1" spans="1:12">
      <c r="A140" s="237">
        <v>2012350</v>
      </c>
      <c r="B140" s="237" t="s">
        <v>145</v>
      </c>
      <c r="C140" s="290">
        <v>0</v>
      </c>
      <c r="D140" s="290">
        <v>0</v>
      </c>
      <c r="E140" s="290"/>
      <c r="F140" s="374">
        <f t="shared" si="26"/>
        <v>0</v>
      </c>
      <c r="G140" s="290">
        <f t="shared" si="25"/>
        <v>0</v>
      </c>
      <c r="H140" s="290">
        <v>0</v>
      </c>
      <c r="I140" s="298" t="str">
        <f t="shared" si="23"/>
        <v/>
      </c>
      <c r="J140" s="298" t="str">
        <f t="shared" si="24"/>
        <v/>
      </c>
      <c r="K140" s="383"/>
      <c r="L140">
        <v>1</v>
      </c>
    </row>
    <row r="141" customFormat="1" hidden="1" spans="1:12">
      <c r="A141" s="237">
        <v>2012399</v>
      </c>
      <c r="B141" s="237" t="s">
        <v>228</v>
      </c>
      <c r="C141" s="290">
        <v>0</v>
      </c>
      <c r="D141" s="290">
        <v>0</v>
      </c>
      <c r="E141" s="290"/>
      <c r="F141" s="374">
        <f t="shared" si="26"/>
        <v>0</v>
      </c>
      <c r="G141" s="290">
        <f t="shared" si="25"/>
        <v>0</v>
      </c>
      <c r="H141" s="290">
        <v>0</v>
      </c>
      <c r="I141" s="298" t="str">
        <f t="shared" si="23"/>
        <v/>
      </c>
      <c r="J141" s="298" t="str">
        <f t="shared" si="24"/>
        <v/>
      </c>
      <c r="K141" s="383"/>
      <c r="L141">
        <v>1</v>
      </c>
    </row>
    <row r="142" customFormat="1" hidden="1" spans="1:12">
      <c r="A142" s="237">
        <v>20125</v>
      </c>
      <c r="B142" s="373" t="s">
        <v>229</v>
      </c>
      <c r="C142" s="290">
        <f t="shared" ref="C142:H142" si="27">SUM(C143:C149)</f>
        <v>0</v>
      </c>
      <c r="D142" s="290">
        <f t="shared" si="27"/>
        <v>0</v>
      </c>
      <c r="E142" s="290">
        <v>0</v>
      </c>
      <c r="F142" s="290">
        <f t="shared" si="27"/>
        <v>0</v>
      </c>
      <c r="G142" s="290">
        <f t="shared" si="27"/>
        <v>0</v>
      </c>
      <c r="H142" s="290">
        <f t="shared" si="27"/>
        <v>0</v>
      </c>
      <c r="I142" s="298" t="str">
        <f t="shared" si="23"/>
        <v/>
      </c>
      <c r="J142" s="298" t="str">
        <f t="shared" si="24"/>
        <v/>
      </c>
      <c r="K142" s="383"/>
      <c r="L142">
        <v>1</v>
      </c>
    </row>
    <row r="143" customFormat="1" hidden="1" spans="1:12">
      <c r="A143" s="237">
        <v>2012501</v>
      </c>
      <c r="B143" s="237" t="s">
        <v>135</v>
      </c>
      <c r="C143" s="290">
        <v>0</v>
      </c>
      <c r="D143" s="290">
        <v>0</v>
      </c>
      <c r="E143" s="290"/>
      <c r="F143" s="374">
        <f t="shared" si="26"/>
        <v>0</v>
      </c>
      <c r="G143" s="290">
        <f t="shared" si="25"/>
        <v>0</v>
      </c>
      <c r="H143" s="290">
        <v>0</v>
      </c>
      <c r="I143" s="298" t="str">
        <f t="shared" si="23"/>
        <v/>
      </c>
      <c r="J143" s="298" t="str">
        <f t="shared" si="24"/>
        <v/>
      </c>
      <c r="K143" s="383"/>
      <c r="L143">
        <v>1</v>
      </c>
    </row>
    <row r="144" customFormat="1" hidden="1" spans="1:12">
      <c r="A144" s="237">
        <v>2012502</v>
      </c>
      <c r="B144" s="237" t="s">
        <v>136</v>
      </c>
      <c r="C144" s="290">
        <v>0</v>
      </c>
      <c r="D144" s="290">
        <v>0</v>
      </c>
      <c r="E144" s="290"/>
      <c r="F144" s="374">
        <f t="shared" si="26"/>
        <v>0</v>
      </c>
      <c r="G144" s="290">
        <f t="shared" si="25"/>
        <v>0</v>
      </c>
      <c r="H144" s="290">
        <v>0</v>
      </c>
      <c r="I144" s="298" t="str">
        <f t="shared" si="23"/>
        <v/>
      </c>
      <c r="J144" s="298" t="str">
        <f t="shared" si="24"/>
        <v/>
      </c>
      <c r="K144" s="383"/>
      <c r="L144">
        <v>1</v>
      </c>
    </row>
    <row r="145" customFormat="1" hidden="1" spans="1:12">
      <c r="A145" s="237">
        <v>2012503</v>
      </c>
      <c r="B145" s="237" t="s">
        <v>137</v>
      </c>
      <c r="C145" s="290">
        <v>0</v>
      </c>
      <c r="D145" s="290">
        <v>0</v>
      </c>
      <c r="E145" s="290"/>
      <c r="F145" s="374">
        <f t="shared" si="26"/>
        <v>0</v>
      </c>
      <c r="G145" s="290">
        <f t="shared" si="25"/>
        <v>0</v>
      </c>
      <c r="H145" s="290">
        <v>0</v>
      </c>
      <c r="I145" s="298" t="str">
        <f t="shared" si="23"/>
        <v/>
      </c>
      <c r="J145" s="298" t="str">
        <f t="shared" si="24"/>
        <v/>
      </c>
      <c r="K145" s="383"/>
      <c r="L145">
        <v>1</v>
      </c>
    </row>
    <row r="146" customFormat="1" hidden="1" spans="1:12">
      <c r="A146" s="237">
        <v>2012504</v>
      </c>
      <c r="B146" s="237" t="s">
        <v>230</v>
      </c>
      <c r="C146" s="290">
        <v>0</v>
      </c>
      <c r="D146" s="290">
        <v>0</v>
      </c>
      <c r="E146" s="290"/>
      <c r="F146" s="374">
        <f t="shared" si="26"/>
        <v>0</v>
      </c>
      <c r="G146" s="290">
        <f t="shared" si="25"/>
        <v>0</v>
      </c>
      <c r="H146" s="290">
        <v>0</v>
      </c>
      <c r="I146" s="298" t="str">
        <f t="shared" si="23"/>
        <v/>
      </c>
      <c r="J146" s="298" t="str">
        <f t="shared" si="24"/>
        <v/>
      </c>
      <c r="K146" s="383"/>
      <c r="L146">
        <v>1</v>
      </c>
    </row>
    <row r="147" customFormat="1" hidden="1" spans="1:12">
      <c r="A147" s="237">
        <v>2012505</v>
      </c>
      <c r="B147" s="237" t="s">
        <v>231</v>
      </c>
      <c r="C147" s="290">
        <v>0</v>
      </c>
      <c r="D147" s="290">
        <v>0</v>
      </c>
      <c r="E147" s="290"/>
      <c r="F147" s="374">
        <f t="shared" si="26"/>
        <v>0</v>
      </c>
      <c r="G147" s="290">
        <f t="shared" si="25"/>
        <v>0</v>
      </c>
      <c r="H147" s="290">
        <v>0</v>
      </c>
      <c r="I147" s="298" t="str">
        <f t="shared" si="23"/>
        <v/>
      </c>
      <c r="J147" s="298" t="str">
        <f t="shared" si="24"/>
        <v/>
      </c>
      <c r="K147" s="383"/>
      <c r="L147">
        <v>1</v>
      </c>
    </row>
    <row r="148" customFormat="1" hidden="1" spans="1:12">
      <c r="A148" s="237">
        <v>2012550</v>
      </c>
      <c r="B148" s="237" t="s">
        <v>145</v>
      </c>
      <c r="C148" s="290">
        <v>0</v>
      </c>
      <c r="D148" s="290">
        <v>0</v>
      </c>
      <c r="E148" s="290"/>
      <c r="F148" s="374">
        <f t="shared" si="26"/>
        <v>0</v>
      </c>
      <c r="G148" s="290">
        <f t="shared" si="25"/>
        <v>0</v>
      </c>
      <c r="H148" s="290">
        <v>0</v>
      </c>
      <c r="I148" s="298" t="str">
        <f t="shared" si="23"/>
        <v/>
      </c>
      <c r="J148" s="298" t="str">
        <f t="shared" si="24"/>
        <v/>
      </c>
      <c r="K148" s="383"/>
      <c r="L148">
        <v>1</v>
      </c>
    </row>
    <row r="149" customFormat="1" hidden="1" spans="1:12">
      <c r="A149" s="237">
        <v>2012599</v>
      </c>
      <c r="B149" s="237" t="s">
        <v>232</v>
      </c>
      <c r="C149" s="290">
        <v>0</v>
      </c>
      <c r="D149" s="290">
        <v>0</v>
      </c>
      <c r="E149" s="290"/>
      <c r="F149" s="374">
        <f t="shared" si="26"/>
        <v>0</v>
      </c>
      <c r="G149" s="290">
        <f t="shared" si="25"/>
        <v>0</v>
      </c>
      <c r="H149" s="290">
        <v>0</v>
      </c>
      <c r="I149" s="298" t="str">
        <f t="shared" si="23"/>
        <v/>
      </c>
      <c r="J149" s="298" t="str">
        <f t="shared" si="24"/>
        <v/>
      </c>
      <c r="K149" s="383"/>
      <c r="L149">
        <v>1</v>
      </c>
    </row>
    <row r="150" s="217" customFormat="1" spans="1:11">
      <c r="A150" s="237">
        <v>20126</v>
      </c>
      <c r="B150" s="373" t="s">
        <v>233</v>
      </c>
      <c r="C150" s="290">
        <f t="shared" ref="C150:H150" si="28">SUM(C151:C155)</f>
        <v>499</v>
      </c>
      <c r="D150" s="290">
        <f t="shared" si="28"/>
        <v>519</v>
      </c>
      <c r="E150" s="290">
        <v>351</v>
      </c>
      <c r="F150" s="290">
        <f t="shared" si="28"/>
        <v>47</v>
      </c>
      <c r="G150" s="290">
        <f t="shared" si="28"/>
        <v>398</v>
      </c>
      <c r="H150" s="290">
        <f t="shared" si="28"/>
        <v>398</v>
      </c>
      <c r="I150" s="298">
        <f t="shared" si="23"/>
        <v>100</v>
      </c>
      <c r="J150" s="298">
        <f t="shared" si="24"/>
        <v>79.8</v>
      </c>
      <c r="K150" s="383"/>
    </row>
    <row r="151" s="217" customFormat="1" spans="1:11">
      <c r="A151" s="237">
        <v>2012601</v>
      </c>
      <c r="B151" s="237" t="s">
        <v>135</v>
      </c>
      <c r="C151" s="290">
        <v>341</v>
      </c>
      <c r="D151" s="290">
        <v>341</v>
      </c>
      <c r="E151" s="290">
        <v>317</v>
      </c>
      <c r="F151" s="374">
        <f t="shared" si="26"/>
        <v>33</v>
      </c>
      <c r="G151" s="290">
        <f t="shared" si="25"/>
        <v>350</v>
      </c>
      <c r="H151" s="290">
        <v>350</v>
      </c>
      <c r="I151" s="298">
        <f t="shared" si="23"/>
        <v>100</v>
      </c>
      <c r="J151" s="298">
        <f t="shared" si="24"/>
        <v>102.6</v>
      </c>
      <c r="K151" s="383"/>
    </row>
    <row r="152" customFormat="1" hidden="1" spans="1:12">
      <c r="A152" s="237">
        <v>2012602</v>
      </c>
      <c r="B152" s="237" t="s">
        <v>136</v>
      </c>
      <c r="C152" s="290">
        <v>0</v>
      </c>
      <c r="D152" s="290">
        <v>0</v>
      </c>
      <c r="E152" s="290"/>
      <c r="F152" s="374">
        <f t="shared" si="26"/>
        <v>0</v>
      </c>
      <c r="G152" s="290">
        <f t="shared" si="25"/>
        <v>0</v>
      </c>
      <c r="H152" s="290">
        <v>0</v>
      </c>
      <c r="I152" s="298" t="str">
        <f t="shared" si="23"/>
        <v/>
      </c>
      <c r="J152" s="298" t="str">
        <f t="shared" si="24"/>
        <v/>
      </c>
      <c r="K152" s="383"/>
      <c r="L152">
        <v>1</v>
      </c>
    </row>
    <row r="153" s="217" customFormat="1" spans="1:11">
      <c r="A153" s="237">
        <v>2012603</v>
      </c>
      <c r="B153" s="237" t="s">
        <v>137</v>
      </c>
      <c r="C153" s="290">
        <v>0</v>
      </c>
      <c r="D153" s="290">
        <v>0</v>
      </c>
      <c r="E153" s="290">
        <v>1</v>
      </c>
      <c r="F153" s="374">
        <f t="shared" si="26"/>
        <v>8</v>
      </c>
      <c r="G153" s="290">
        <f t="shared" si="25"/>
        <v>9</v>
      </c>
      <c r="H153" s="290">
        <v>9</v>
      </c>
      <c r="I153" s="298">
        <f t="shared" si="23"/>
        <v>100</v>
      </c>
      <c r="J153" s="298" t="str">
        <f t="shared" si="24"/>
        <v/>
      </c>
      <c r="K153" s="383"/>
    </row>
    <row r="154" s="217" customFormat="1" spans="1:11">
      <c r="A154" s="237">
        <v>2012604</v>
      </c>
      <c r="B154" s="237" t="s">
        <v>234</v>
      </c>
      <c r="C154" s="290">
        <v>158</v>
      </c>
      <c r="D154" s="290">
        <v>178</v>
      </c>
      <c r="E154" s="290">
        <v>33</v>
      </c>
      <c r="F154" s="374">
        <f t="shared" si="26"/>
        <v>6</v>
      </c>
      <c r="G154" s="290">
        <f t="shared" si="25"/>
        <v>39</v>
      </c>
      <c r="H154" s="290">
        <v>39</v>
      </c>
      <c r="I154" s="298">
        <f t="shared" si="23"/>
        <v>100</v>
      </c>
      <c r="J154" s="298">
        <f t="shared" si="24"/>
        <v>24.7</v>
      </c>
      <c r="K154" s="383"/>
    </row>
    <row r="155" customFormat="1" hidden="1" spans="1:12">
      <c r="A155" s="237">
        <v>2012699</v>
      </c>
      <c r="B155" s="237" t="s">
        <v>235</v>
      </c>
      <c r="C155" s="290">
        <v>0</v>
      </c>
      <c r="D155" s="290">
        <v>0</v>
      </c>
      <c r="E155" s="290"/>
      <c r="F155" s="374">
        <f t="shared" si="26"/>
        <v>0</v>
      </c>
      <c r="G155" s="290">
        <f t="shared" si="25"/>
        <v>0</v>
      </c>
      <c r="H155" s="290">
        <v>0</v>
      </c>
      <c r="I155" s="298" t="str">
        <f t="shared" si="23"/>
        <v/>
      </c>
      <c r="J155" s="298" t="str">
        <f t="shared" si="24"/>
        <v/>
      </c>
      <c r="K155" s="383"/>
      <c r="L155">
        <v>1</v>
      </c>
    </row>
    <row r="156" s="217" customFormat="1" spans="1:11">
      <c r="A156" s="237">
        <v>20128</v>
      </c>
      <c r="B156" s="373" t="s">
        <v>236</v>
      </c>
      <c r="C156" s="290">
        <f t="shared" ref="C156:H156" si="29">SUM(C157:C162)</f>
        <v>273</v>
      </c>
      <c r="D156" s="290">
        <f t="shared" si="29"/>
        <v>338</v>
      </c>
      <c r="E156" s="290">
        <v>175</v>
      </c>
      <c r="F156" s="290">
        <f t="shared" si="29"/>
        <v>78</v>
      </c>
      <c r="G156" s="290">
        <f t="shared" si="29"/>
        <v>253</v>
      </c>
      <c r="H156" s="290">
        <f t="shared" si="29"/>
        <v>253</v>
      </c>
      <c r="I156" s="298">
        <f t="shared" si="23"/>
        <v>100</v>
      </c>
      <c r="J156" s="298">
        <f t="shared" si="24"/>
        <v>92.7</v>
      </c>
      <c r="K156" s="383"/>
    </row>
    <row r="157" s="217" customFormat="1" spans="1:11">
      <c r="A157" s="237">
        <v>2012801</v>
      </c>
      <c r="B157" s="237" t="s">
        <v>135</v>
      </c>
      <c r="C157" s="290">
        <v>77</v>
      </c>
      <c r="D157" s="290">
        <v>78</v>
      </c>
      <c r="E157" s="290">
        <v>63</v>
      </c>
      <c r="F157" s="374">
        <f t="shared" si="26"/>
        <v>17</v>
      </c>
      <c r="G157" s="290">
        <f t="shared" si="25"/>
        <v>80</v>
      </c>
      <c r="H157" s="290">
        <v>80</v>
      </c>
      <c r="I157" s="298">
        <f t="shared" si="23"/>
        <v>100</v>
      </c>
      <c r="J157" s="298">
        <f t="shared" si="24"/>
        <v>103.9</v>
      </c>
      <c r="K157" s="383"/>
    </row>
    <row r="158" s="217" customFormat="1" spans="1:11">
      <c r="A158" s="237">
        <v>2012802</v>
      </c>
      <c r="B158" s="237" t="s">
        <v>136</v>
      </c>
      <c r="C158" s="290">
        <v>0</v>
      </c>
      <c r="D158" s="290">
        <v>0</v>
      </c>
      <c r="E158" s="290">
        <v>71</v>
      </c>
      <c r="F158" s="374">
        <f t="shared" si="26"/>
        <v>57</v>
      </c>
      <c r="G158" s="290">
        <f t="shared" si="25"/>
        <v>128</v>
      </c>
      <c r="H158" s="290">
        <v>128</v>
      </c>
      <c r="I158" s="298">
        <f t="shared" si="23"/>
        <v>100</v>
      </c>
      <c r="J158" s="298" t="str">
        <f t="shared" si="24"/>
        <v/>
      </c>
      <c r="K158" s="383"/>
    </row>
    <row r="159" customFormat="1" hidden="1" spans="1:12">
      <c r="A159" s="237">
        <v>2012803</v>
      </c>
      <c r="B159" s="237" t="s">
        <v>137</v>
      </c>
      <c r="C159" s="290">
        <v>0</v>
      </c>
      <c r="D159" s="290">
        <v>0</v>
      </c>
      <c r="E159" s="290"/>
      <c r="F159" s="374">
        <f t="shared" si="26"/>
        <v>0</v>
      </c>
      <c r="G159" s="290">
        <f t="shared" si="25"/>
        <v>0</v>
      </c>
      <c r="H159" s="290">
        <v>0</v>
      </c>
      <c r="I159" s="298" t="str">
        <f t="shared" si="23"/>
        <v/>
      </c>
      <c r="J159" s="298" t="str">
        <f t="shared" si="24"/>
        <v/>
      </c>
      <c r="K159" s="383"/>
      <c r="L159">
        <v>1</v>
      </c>
    </row>
    <row r="160" customFormat="1" hidden="1" spans="1:12">
      <c r="A160" s="237">
        <v>2012804</v>
      </c>
      <c r="B160" s="237" t="s">
        <v>150</v>
      </c>
      <c r="C160" s="290">
        <v>0</v>
      </c>
      <c r="D160" s="290">
        <v>0</v>
      </c>
      <c r="E160" s="290"/>
      <c r="F160" s="374">
        <f t="shared" si="26"/>
        <v>0</v>
      </c>
      <c r="G160" s="290">
        <f t="shared" si="25"/>
        <v>0</v>
      </c>
      <c r="H160" s="290">
        <v>0</v>
      </c>
      <c r="I160" s="298" t="str">
        <f t="shared" si="23"/>
        <v/>
      </c>
      <c r="J160" s="298" t="str">
        <f t="shared" si="24"/>
        <v/>
      </c>
      <c r="K160" s="383"/>
      <c r="L160">
        <v>1</v>
      </c>
    </row>
    <row r="161" s="217" customFormat="1" spans="1:11">
      <c r="A161" s="237">
        <v>2012850</v>
      </c>
      <c r="B161" s="237" t="s">
        <v>145</v>
      </c>
      <c r="C161" s="290">
        <v>43</v>
      </c>
      <c r="D161" s="290">
        <v>42</v>
      </c>
      <c r="E161" s="290">
        <v>41</v>
      </c>
      <c r="F161" s="374">
        <f t="shared" si="26"/>
        <v>4</v>
      </c>
      <c r="G161" s="290">
        <f t="shared" si="25"/>
        <v>45</v>
      </c>
      <c r="H161" s="290">
        <v>45</v>
      </c>
      <c r="I161" s="298">
        <f t="shared" si="23"/>
        <v>100</v>
      </c>
      <c r="J161" s="298">
        <f t="shared" si="24"/>
        <v>104.7</v>
      </c>
      <c r="K161" s="383"/>
    </row>
    <row r="162" s="217" customFormat="1" spans="1:11">
      <c r="A162" s="237">
        <v>2012899</v>
      </c>
      <c r="B162" s="237" t="s">
        <v>237</v>
      </c>
      <c r="C162" s="290">
        <v>153</v>
      </c>
      <c r="D162" s="290">
        <v>218</v>
      </c>
      <c r="E162" s="290"/>
      <c r="F162" s="374">
        <f t="shared" si="26"/>
        <v>0</v>
      </c>
      <c r="G162" s="290">
        <f t="shared" si="25"/>
        <v>0</v>
      </c>
      <c r="H162" s="290">
        <v>0</v>
      </c>
      <c r="I162" s="298" t="str">
        <f t="shared" si="23"/>
        <v/>
      </c>
      <c r="J162" s="298">
        <f t="shared" si="24"/>
        <v>0</v>
      </c>
      <c r="K162" s="383"/>
    </row>
    <row r="163" s="217" customFormat="1" spans="1:11">
      <c r="A163" s="237">
        <v>20129</v>
      </c>
      <c r="B163" s="373" t="s">
        <v>238</v>
      </c>
      <c r="C163" s="290">
        <f t="shared" ref="C163:H163" si="30">SUM(C164:C169)</f>
        <v>1910</v>
      </c>
      <c r="D163" s="290">
        <f t="shared" si="30"/>
        <v>1983</v>
      </c>
      <c r="E163" s="290">
        <v>1234</v>
      </c>
      <c r="F163" s="290">
        <f t="shared" si="30"/>
        <v>230</v>
      </c>
      <c r="G163" s="290">
        <f t="shared" si="30"/>
        <v>1464</v>
      </c>
      <c r="H163" s="290">
        <f t="shared" si="30"/>
        <v>1413</v>
      </c>
      <c r="I163" s="298">
        <f t="shared" si="23"/>
        <v>96.5</v>
      </c>
      <c r="J163" s="298">
        <f t="shared" si="24"/>
        <v>74</v>
      </c>
      <c r="K163" s="383"/>
    </row>
    <row r="164" s="270" customFormat="1" spans="1:11">
      <c r="A164" s="237">
        <v>2012901</v>
      </c>
      <c r="B164" s="237" t="s">
        <v>135</v>
      </c>
      <c r="C164" s="290">
        <v>757</v>
      </c>
      <c r="D164" s="290">
        <v>778</v>
      </c>
      <c r="E164" s="290">
        <v>666</v>
      </c>
      <c r="F164" s="374">
        <f t="shared" si="26"/>
        <v>125</v>
      </c>
      <c r="G164" s="290">
        <f t="shared" si="25"/>
        <v>791</v>
      </c>
      <c r="H164" s="290">
        <v>791</v>
      </c>
      <c r="I164" s="298">
        <f t="shared" si="23"/>
        <v>100</v>
      </c>
      <c r="J164" s="298">
        <f t="shared" si="24"/>
        <v>104.5</v>
      </c>
      <c r="K164" s="383"/>
    </row>
    <row r="165" s="270" customFormat="1" spans="1:11">
      <c r="A165" s="237">
        <v>2012902</v>
      </c>
      <c r="B165" s="237" t="s">
        <v>136</v>
      </c>
      <c r="C165" s="290">
        <v>551</v>
      </c>
      <c r="D165" s="290">
        <v>554</v>
      </c>
      <c r="E165" s="290">
        <v>363</v>
      </c>
      <c r="F165" s="374">
        <f t="shared" si="26"/>
        <v>28</v>
      </c>
      <c r="G165" s="290">
        <f t="shared" si="25"/>
        <v>391</v>
      </c>
      <c r="H165" s="290">
        <v>378</v>
      </c>
      <c r="I165" s="298">
        <f t="shared" si="23"/>
        <v>96.7</v>
      </c>
      <c r="J165" s="298">
        <f t="shared" si="24"/>
        <v>68.6</v>
      </c>
      <c r="K165" s="383">
        <v>13</v>
      </c>
    </row>
    <row r="166" s="270" customFormat="1" hidden="1" spans="1:12">
      <c r="A166" s="237">
        <v>2012903</v>
      </c>
      <c r="B166" s="237" t="s">
        <v>137</v>
      </c>
      <c r="C166" s="290">
        <v>0</v>
      </c>
      <c r="D166" s="290">
        <v>0</v>
      </c>
      <c r="E166" s="290"/>
      <c r="F166" s="374">
        <f t="shared" si="26"/>
        <v>0</v>
      </c>
      <c r="G166" s="290">
        <f t="shared" si="25"/>
        <v>0</v>
      </c>
      <c r="H166" s="290">
        <v>0</v>
      </c>
      <c r="I166" s="298" t="str">
        <f t="shared" si="23"/>
        <v/>
      </c>
      <c r="J166" s="298" t="str">
        <f t="shared" si="24"/>
        <v/>
      </c>
      <c r="K166" s="383"/>
      <c r="L166">
        <v>1</v>
      </c>
    </row>
    <row r="167" customFormat="1" hidden="1" spans="1:12">
      <c r="A167" s="237">
        <v>2012906</v>
      </c>
      <c r="B167" s="237" t="s">
        <v>239</v>
      </c>
      <c r="C167" s="290">
        <v>0</v>
      </c>
      <c r="D167" s="290">
        <v>0</v>
      </c>
      <c r="E167" s="290"/>
      <c r="F167" s="374">
        <f t="shared" si="26"/>
        <v>0</v>
      </c>
      <c r="G167" s="290">
        <f t="shared" si="25"/>
        <v>0</v>
      </c>
      <c r="H167" s="290">
        <v>0</v>
      </c>
      <c r="I167" s="298" t="str">
        <f t="shared" si="23"/>
        <v/>
      </c>
      <c r="J167" s="298" t="str">
        <f t="shared" si="24"/>
        <v/>
      </c>
      <c r="K167" s="383"/>
      <c r="L167">
        <v>1</v>
      </c>
    </row>
    <row r="168" s="270" customFormat="1" spans="1:11">
      <c r="A168" s="237">
        <v>2012950</v>
      </c>
      <c r="B168" s="237" t="s">
        <v>145</v>
      </c>
      <c r="C168" s="290">
        <v>190</v>
      </c>
      <c r="D168" s="290">
        <v>201</v>
      </c>
      <c r="E168" s="290">
        <v>152</v>
      </c>
      <c r="F168" s="374">
        <f t="shared" si="26"/>
        <v>23</v>
      </c>
      <c r="G168" s="290">
        <f t="shared" si="25"/>
        <v>175</v>
      </c>
      <c r="H168" s="290">
        <v>175</v>
      </c>
      <c r="I168" s="298">
        <f t="shared" si="23"/>
        <v>100</v>
      </c>
      <c r="J168" s="298">
        <f t="shared" si="24"/>
        <v>92.1</v>
      </c>
      <c r="K168" s="383"/>
    </row>
    <row r="169" s="270" customFormat="1" spans="1:11">
      <c r="A169" s="237">
        <v>2012999</v>
      </c>
      <c r="B169" s="237" t="s">
        <v>240</v>
      </c>
      <c r="C169" s="290">
        <v>412</v>
      </c>
      <c r="D169" s="290">
        <v>450</v>
      </c>
      <c r="E169" s="290">
        <v>53</v>
      </c>
      <c r="F169" s="374">
        <f t="shared" si="26"/>
        <v>54</v>
      </c>
      <c r="G169" s="290">
        <f t="shared" si="25"/>
        <v>107</v>
      </c>
      <c r="H169" s="290">
        <v>69</v>
      </c>
      <c r="I169" s="298">
        <f t="shared" si="23"/>
        <v>64.5</v>
      </c>
      <c r="J169" s="298">
        <f t="shared" si="24"/>
        <v>16.7</v>
      </c>
      <c r="K169" s="383">
        <v>38</v>
      </c>
    </row>
    <row r="170" s="270" customFormat="1" spans="1:11">
      <c r="A170" s="237">
        <v>20131</v>
      </c>
      <c r="B170" s="373" t="s">
        <v>241</v>
      </c>
      <c r="C170" s="290">
        <f t="shared" ref="C170:H170" si="31">SUM(C171:C176)</f>
        <v>4954</v>
      </c>
      <c r="D170" s="290">
        <f t="shared" si="31"/>
        <v>3999</v>
      </c>
      <c r="E170" s="290">
        <v>2546</v>
      </c>
      <c r="F170" s="290">
        <f t="shared" si="31"/>
        <v>929</v>
      </c>
      <c r="G170" s="290">
        <f t="shared" si="31"/>
        <v>3475</v>
      </c>
      <c r="H170" s="290">
        <f t="shared" si="31"/>
        <v>3007</v>
      </c>
      <c r="I170" s="298">
        <f t="shared" si="23"/>
        <v>86.5</v>
      </c>
      <c r="J170" s="298">
        <f t="shared" si="24"/>
        <v>60.7</v>
      </c>
      <c r="K170" s="383"/>
    </row>
    <row r="171" s="270" customFormat="1" spans="1:11">
      <c r="A171" s="237">
        <v>2013101</v>
      </c>
      <c r="B171" s="237" t="s">
        <v>135</v>
      </c>
      <c r="C171" s="290">
        <v>1777</v>
      </c>
      <c r="D171" s="290">
        <v>1858</v>
      </c>
      <c r="E171" s="290">
        <v>1501</v>
      </c>
      <c r="F171" s="374">
        <f t="shared" si="26"/>
        <v>193</v>
      </c>
      <c r="G171" s="290">
        <f t="shared" si="25"/>
        <v>1694</v>
      </c>
      <c r="H171" s="290">
        <v>1694</v>
      </c>
      <c r="I171" s="298">
        <f t="shared" si="23"/>
        <v>100</v>
      </c>
      <c r="J171" s="298">
        <f t="shared" si="24"/>
        <v>95.3</v>
      </c>
      <c r="K171" s="383"/>
    </row>
    <row r="172" s="270" customFormat="1" spans="1:11">
      <c r="A172" s="237">
        <v>2013102</v>
      </c>
      <c r="B172" s="237" t="s">
        <v>136</v>
      </c>
      <c r="C172" s="290">
        <v>2934</v>
      </c>
      <c r="D172" s="290">
        <v>1896</v>
      </c>
      <c r="E172" s="290">
        <v>687</v>
      </c>
      <c r="F172" s="374">
        <f t="shared" si="26"/>
        <v>702</v>
      </c>
      <c r="G172" s="290">
        <f t="shared" si="25"/>
        <v>1389</v>
      </c>
      <c r="H172" s="290">
        <v>921</v>
      </c>
      <c r="I172" s="298">
        <f t="shared" si="23"/>
        <v>66.3</v>
      </c>
      <c r="J172" s="298">
        <f t="shared" si="24"/>
        <v>31.4</v>
      </c>
      <c r="K172" s="383">
        <v>468</v>
      </c>
    </row>
    <row r="173" s="217" customFormat="1" spans="1:11">
      <c r="A173" s="237">
        <v>2013103</v>
      </c>
      <c r="B173" s="237" t="s">
        <v>137</v>
      </c>
      <c r="C173" s="290">
        <v>0</v>
      </c>
      <c r="D173" s="290">
        <v>0</v>
      </c>
      <c r="E173" s="290">
        <v>129</v>
      </c>
      <c r="F173" s="374">
        <f t="shared" si="26"/>
        <v>8</v>
      </c>
      <c r="G173" s="290">
        <f t="shared" si="25"/>
        <v>137</v>
      </c>
      <c r="H173" s="290">
        <v>137</v>
      </c>
      <c r="I173" s="298">
        <f t="shared" si="23"/>
        <v>100</v>
      </c>
      <c r="J173" s="298" t="str">
        <f t="shared" si="24"/>
        <v/>
      </c>
      <c r="K173" s="383"/>
    </row>
    <row r="174" s="217" customFormat="1" spans="1:11">
      <c r="A174" s="237">
        <v>2013105</v>
      </c>
      <c r="B174" s="237" t="s">
        <v>242</v>
      </c>
      <c r="C174" s="290">
        <v>0</v>
      </c>
      <c r="D174" s="290">
        <v>0</v>
      </c>
      <c r="E174" s="290">
        <v>19</v>
      </c>
      <c r="F174" s="374">
        <f t="shared" si="26"/>
        <v>1</v>
      </c>
      <c r="G174" s="290">
        <f t="shared" si="25"/>
        <v>20</v>
      </c>
      <c r="H174" s="290">
        <v>20</v>
      </c>
      <c r="I174" s="298">
        <f t="shared" si="23"/>
        <v>100</v>
      </c>
      <c r="J174" s="298" t="str">
        <f t="shared" si="24"/>
        <v/>
      </c>
      <c r="K174" s="383"/>
    </row>
    <row r="175" s="270" customFormat="1" spans="1:11">
      <c r="A175" s="237">
        <v>2013150</v>
      </c>
      <c r="B175" s="237" t="s">
        <v>145</v>
      </c>
      <c r="C175" s="290">
        <v>243</v>
      </c>
      <c r="D175" s="290">
        <v>245</v>
      </c>
      <c r="E175" s="290">
        <v>210</v>
      </c>
      <c r="F175" s="374">
        <f t="shared" si="26"/>
        <v>25</v>
      </c>
      <c r="G175" s="290">
        <f t="shared" si="25"/>
        <v>235</v>
      </c>
      <c r="H175" s="290">
        <v>235</v>
      </c>
      <c r="I175" s="298">
        <f t="shared" si="23"/>
        <v>100</v>
      </c>
      <c r="J175" s="298">
        <f t="shared" si="24"/>
        <v>96.7</v>
      </c>
      <c r="K175" s="383"/>
    </row>
    <row r="176" s="270" customFormat="1" hidden="1" spans="1:12">
      <c r="A176" s="237">
        <v>2013199</v>
      </c>
      <c r="B176" s="237" t="s">
        <v>243</v>
      </c>
      <c r="C176" s="290">
        <v>0</v>
      </c>
      <c r="D176" s="290">
        <v>0</v>
      </c>
      <c r="E176" s="290"/>
      <c r="F176" s="374">
        <f t="shared" si="26"/>
        <v>0</v>
      </c>
      <c r="G176" s="290">
        <f t="shared" si="25"/>
        <v>0</v>
      </c>
      <c r="H176" s="290">
        <v>0</v>
      </c>
      <c r="I176" s="298" t="str">
        <f t="shared" si="23"/>
        <v/>
      </c>
      <c r="J176" s="298" t="str">
        <f t="shared" si="24"/>
        <v/>
      </c>
      <c r="K176" s="383"/>
      <c r="L176" s="270">
        <v>1</v>
      </c>
    </row>
    <row r="177" s="270" customFormat="1" spans="1:11">
      <c r="A177" s="237">
        <v>20132</v>
      </c>
      <c r="B177" s="373" t="s">
        <v>244</v>
      </c>
      <c r="C177" s="290">
        <f t="shared" ref="C177:H177" si="32">SUM(C178:C183)</f>
        <v>4358</v>
      </c>
      <c r="D177" s="290">
        <f t="shared" si="32"/>
        <v>3721</v>
      </c>
      <c r="E177" s="290">
        <v>2338</v>
      </c>
      <c r="F177" s="290">
        <f t="shared" si="32"/>
        <v>848</v>
      </c>
      <c r="G177" s="290">
        <f t="shared" si="32"/>
        <v>3186</v>
      </c>
      <c r="H177" s="290">
        <f t="shared" si="32"/>
        <v>3135</v>
      </c>
      <c r="I177" s="298">
        <f t="shared" si="23"/>
        <v>98.4</v>
      </c>
      <c r="J177" s="298">
        <f t="shared" si="24"/>
        <v>71.9</v>
      </c>
      <c r="K177" s="383"/>
    </row>
    <row r="178" s="270" customFormat="1" spans="1:11">
      <c r="A178" s="237">
        <v>2013201</v>
      </c>
      <c r="B178" s="237" t="s">
        <v>135</v>
      </c>
      <c r="C178" s="290">
        <v>723</v>
      </c>
      <c r="D178" s="290">
        <v>758</v>
      </c>
      <c r="E178" s="290">
        <v>579</v>
      </c>
      <c r="F178" s="374">
        <f t="shared" si="26"/>
        <v>112</v>
      </c>
      <c r="G178" s="290">
        <f t="shared" si="25"/>
        <v>691</v>
      </c>
      <c r="H178" s="290">
        <v>691</v>
      </c>
      <c r="I178" s="298">
        <f t="shared" si="23"/>
        <v>100</v>
      </c>
      <c r="J178" s="298">
        <f t="shared" si="24"/>
        <v>95.6</v>
      </c>
      <c r="K178" s="383"/>
    </row>
    <row r="179" s="270" customFormat="1" spans="1:11">
      <c r="A179" s="237">
        <v>2013202</v>
      </c>
      <c r="B179" s="237" t="s">
        <v>136</v>
      </c>
      <c r="C179" s="290">
        <v>3512</v>
      </c>
      <c r="D179" s="290">
        <v>2828</v>
      </c>
      <c r="E179" s="290">
        <v>1680</v>
      </c>
      <c r="F179" s="374">
        <f t="shared" si="26"/>
        <v>710</v>
      </c>
      <c r="G179" s="290">
        <f t="shared" si="25"/>
        <v>2390</v>
      </c>
      <c r="H179" s="290">
        <v>2339</v>
      </c>
      <c r="I179" s="298">
        <f t="shared" si="23"/>
        <v>97.9</v>
      </c>
      <c r="J179" s="298">
        <f t="shared" si="24"/>
        <v>66.6</v>
      </c>
      <c r="K179" s="383">
        <v>51</v>
      </c>
    </row>
    <row r="180" customFormat="1" hidden="1" spans="1:12">
      <c r="A180" s="237">
        <v>2013203</v>
      </c>
      <c r="B180" s="237" t="s">
        <v>137</v>
      </c>
      <c r="C180" s="290">
        <v>0</v>
      </c>
      <c r="D180" s="290">
        <v>0</v>
      </c>
      <c r="E180" s="290">
        <v>0</v>
      </c>
      <c r="F180" s="374">
        <f t="shared" si="26"/>
        <v>0</v>
      </c>
      <c r="G180" s="290">
        <f t="shared" si="25"/>
        <v>0</v>
      </c>
      <c r="H180" s="290">
        <v>0</v>
      </c>
      <c r="I180" s="298" t="str">
        <f t="shared" si="23"/>
        <v/>
      </c>
      <c r="J180" s="298" t="str">
        <f t="shared" si="24"/>
        <v/>
      </c>
      <c r="K180" s="383"/>
      <c r="L180" s="270">
        <v>1</v>
      </c>
    </row>
    <row r="181" customFormat="1" hidden="1" spans="1:12">
      <c r="A181" s="237">
        <v>2013204</v>
      </c>
      <c r="B181" s="237" t="s">
        <v>245</v>
      </c>
      <c r="C181" s="290">
        <v>0</v>
      </c>
      <c r="D181" s="290">
        <v>0</v>
      </c>
      <c r="E181" s="290"/>
      <c r="F181" s="374">
        <f t="shared" si="26"/>
        <v>0</v>
      </c>
      <c r="G181" s="290">
        <f t="shared" si="25"/>
        <v>0</v>
      </c>
      <c r="H181" s="290">
        <v>0</v>
      </c>
      <c r="I181" s="298" t="str">
        <f t="shared" si="23"/>
        <v/>
      </c>
      <c r="J181" s="298" t="str">
        <f t="shared" si="24"/>
        <v/>
      </c>
      <c r="K181" s="383"/>
      <c r="L181" s="270">
        <v>1</v>
      </c>
    </row>
    <row r="182" s="270" customFormat="1" spans="1:11">
      <c r="A182" s="237">
        <v>2013250</v>
      </c>
      <c r="B182" s="237" t="s">
        <v>145</v>
      </c>
      <c r="C182" s="290">
        <v>123</v>
      </c>
      <c r="D182" s="290">
        <v>135</v>
      </c>
      <c r="E182" s="290">
        <v>79</v>
      </c>
      <c r="F182" s="374">
        <f t="shared" si="26"/>
        <v>26</v>
      </c>
      <c r="G182" s="290">
        <f t="shared" si="25"/>
        <v>105</v>
      </c>
      <c r="H182" s="290">
        <v>105</v>
      </c>
      <c r="I182" s="298">
        <f t="shared" si="23"/>
        <v>100</v>
      </c>
      <c r="J182" s="298">
        <f t="shared" si="24"/>
        <v>85.4</v>
      </c>
      <c r="K182" s="383"/>
    </row>
    <row r="183" s="270" customFormat="1" hidden="1" spans="1:12">
      <c r="A183" s="237">
        <v>2013299</v>
      </c>
      <c r="B183" s="237" t="s">
        <v>246</v>
      </c>
      <c r="C183" s="290">
        <v>0</v>
      </c>
      <c r="D183" s="290">
        <v>0</v>
      </c>
      <c r="E183" s="290"/>
      <c r="F183" s="374">
        <f t="shared" si="26"/>
        <v>0</v>
      </c>
      <c r="G183" s="290">
        <f t="shared" si="25"/>
        <v>0</v>
      </c>
      <c r="H183" s="290">
        <v>0</v>
      </c>
      <c r="I183" s="298" t="str">
        <f t="shared" si="23"/>
        <v/>
      </c>
      <c r="J183" s="298" t="str">
        <f t="shared" si="24"/>
        <v/>
      </c>
      <c r="K183" s="383"/>
      <c r="L183" s="270">
        <v>1</v>
      </c>
    </row>
    <row r="184" s="270" customFormat="1" spans="1:11">
      <c r="A184" s="237">
        <v>20133</v>
      </c>
      <c r="B184" s="373" t="s">
        <v>247</v>
      </c>
      <c r="C184" s="290">
        <f t="shared" ref="C184:H184" si="33">SUM(C185:C190)</f>
        <v>2827</v>
      </c>
      <c r="D184" s="290">
        <f t="shared" si="33"/>
        <v>2668</v>
      </c>
      <c r="E184" s="290">
        <v>765</v>
      </c>
      <c r="F184" s="290">
        <f t="shared" si="33"/>
        <v>218</v>
      </c>
      <c r="G184" s="290">
        <f t="shared" si="33"/>
        <v>983</v>
      </c>
      <c r="H184" s="290">
        <f t="shared" si="33"/>
        <v>983</v>
      </c>
      <c r="I184" s="298">
        <f t="shared" si="23"/>
        <v>100</v>
      </c>
      <c r="J184" s="298">
        <f t="shared" si="24"/>
        <v>34.8</v>
      </c>
      <c r="K184" s="383"/>
    </row>
    <row r="185" s="270" customFormat="1" spans="1:11">
      <c r="A185" s="237">
        <v>2013301</v>
      </c>
      <c r="B185" s="237" t="s">
        <v>135</v>
      </c>
      <c r="C185" s="290">
        <v>426</v>
      </c>
      <c r="D185" s="290">
        <v>429</v>
      </c>
      <c r="E185" s="290">
        <v>322</v>
      </c>
      <c r="F185" s="374">
        <f t="shared" si="26"/>
        <v>64</v>
      </c>
      <c r="G185" s="290">
        <f t="shared" si="25"/>
        <v>386</v>
      </c>
      <c r="H185" s="290">
        <v>386</v>
      </c>
      <c r="I185" s="298">
        <f t="shared" si="23"/>
        <v>100</v>
      </c>
      <c r="J185" s="298">
        <f t="shared" si="24"/>
        <v>90.6</v>
      </c>
      <c r="K185" s="383"/>
    </row>
    <row r="186" s="270" customFormat="1" spans="1:11">
      <c r="A186" s="237">
        <v>2013302</v>
      </c>
      <c r="B186" s="237" t="s">
        <v>136</v>
      </c>
      <c r="C186" s="290">
        <v>2184</v>
      </c>
      <c r="D186" s="290">
        <v>2016</v>
      </c>
      <c r="E186" s="290">
        <v>269</v>
      </c>
      <c r="F186" s="374">
        <f t="shared" si="26"/>
        <v>129</v>
      </c>
      <c r="G186" s="290">
        <f t="shared" si="25"/>
        <v>398</v>
      </c>
      <c r="H186" s="290">
        <v>398</v>
      </c>
      <c r="I186" s="298">
        <f t="shared" si="23"/>
        <v>100</v>
      </c>
      <c r="J186" s="298">
        <f t="shared" si="24"/>
        <v>18.2</v>
      </c>
      <c r="K186" s="383"/>
    </row>
    <row r="187" customFormat="1" hidden="1" spans="1:12">
      <c r="A187" s="237">
        <v>2013303</v>
      </c>
      <c r="B187" s="237" t="s">
        <v>137</v>
      </c>
      <c r="C187" s="290">
        <v>0</v>
      </c>
      <c r="D187" s="290">
        <v>0</v>
      </c>
      <c r="E187" s="290"/>
      <c r="F187" s="374">
        <f t="shared" si="26"/>
        <v>0</v>
      </c>
      <c r="G187" s="290">
        <f t="shared" si="25"/>
        <v>0</v>
      </c>
      <c r="H187" s="290">
        <v>0</v>
      </c>
      <c r="I187" s="298" t="str">
        <f t="shared" si="23"/>
        <v/>
      </c>
      <c r="J187" s="298" t="str">
        <f t="shared" si="24"/>
        <v/>
      </c>
      <c r="K187" s="383"/>
      <c r="L187" s="270">
        <v>1</v>
      </c>
    </row>
    <row r="188" customFormat="1" hidden="1" spans="1:12">
      <c r="A188" s="237">
        <v>2013304</v>
      </c>
      <c r="B188" s="237" t="s">
        <v>248</v>
      </c>
      <c r="C188" s="290">
        <v>0</v>
      </c>
      <c r="D188" s="290">
        <v>0</v>
      </c>
      <c r="E188" s="290"/>
      <c r="F188" s="374">
        <f t="shared" si="26"/>
        <v>0</v>
      </c>
      <c r="G188" s="290">
        <f t="shared" si="25"/>
        <v>0</v>
      </c>
      <c r="H188" s="290">
        <v>0</v>
      </c>
      <c r="I188" s="298" t="str">
        <f t="shared" si="23"/>
        <v/>
      </c>
      <c r="J188" s="298" t="str">
        <f t="shared" si="24"/>
        <v/>
      </c>
      <c r="K188" s="383"/>
      <c r="L188" s="270">
        <v>1</v>
      </c>
    </row>
    <row r="189" s="270" customFormat="1" spans="1:11">
      <c r="A189" s="237">
        <v>2013350</v>
      </c>
      <c r="B189" s="237" t="s">
        <v>145</v>
      </c>
      <c r="C189" s="290">
        <v>217</v>
      </c>
      <c r="D189" s="290">
        <v>223</v>
      </c>
      <c r="E189" s="290">
        <v>174</v>
      </c>
      <c r="F189" s="374">
        <f t="shared" si="26"/>
        <v>22</v>
      </c>
      <c r="G189" s="290">
        <f t="shared" si="25"/>
        <v>196</v>
      </c>
      <c r="H189" s="290">
        <v>196</v>
      </c>
      <c r="I189" s="298">
        <f t="shared" si="23"/>
        <v>100</v>
      </c>
      <c r="J189" s="298">
        <f t="shared" si="24"/>
        <v>90.3</v>
      </c>
      <c r="K189" s="383"/>
    </row>
    <row r="190" s="217" customFormat="1" spans="1:11">
      <c r="A190" s="237">
        <v>2013399</v>
      </c>
      <c r="B190" s="237" t="s">
        <v>249</v>
      </c>
      <c r="C190" s="290">
        <v>0</v>
      </c>
      <c r="D190" s="290">
        <v>0</v>
      </c>
      <c r="E190" s="290">
        <v>0</v>
      </c>
      <c r="F190" s="374">
        <f t="shared" si="26"/>
        <v>3</v>
      </c>
      <c r="G190" s="290">
        <f t="shared" si="25"/>
        <v>3</v>
      </c>
      <c r="H190" s="290">
        <v>3</v>
      </c>
      <c r="I190" s="298">
        <f t="shared" si="23"/>
        <v>100</v>
      </c>
      <c r="J190" s="298" t="str">
        <f t="shared" si="24"/>
        <v/>
      </c>
      <c r="K190" s="383"/>
    </row>
    <row r="191" s="270" customFormat="1" spans="1:11">
      <c r="A191" s="237">
        <v>20134</v>
      </c>
      <c r="B191" s="373" t="s">
        <v>250</v>
      </c>
      <c r="C191" s="290">
        <f t="shared" ref="C191:H191" si="34">SUM(C192:C198)</f>
        <v>596</v>
      </c>
      <c r="D191" s="290">
        <f t="shared" si="34"/>
        <v>537</v>
      </c>
      <c r="E191" s="290">
        <v>408</v>
      </c>
      <c r="F191" s="290">
        <f t="shared" si="34"/>
        <v>104</v>
      </c>
      <c r="G191" s="290">
        <f t="shared" si="34"/>
        <v>512</v>
      </c>
      <c r="H191" s="290">
        <f t="shared" si="34"/>
        <v>512</v>
      </c>
      <c r="I191" s="298">
        <f t="shared" si="23"/>
        <v>100</v>
      </c>
      <c r="J191" s="298">
        <f t="shared" si="24"/>
        <v>85.9</v>
      </c>
      <c r="K191" s="383"/>
    </row>
    <row r="192" s="270" customFormat="1" spans="1:11">
      <c r="A192" s="237">
        <v>2013401</v>
      </c>
      <c r="B192" s="237" t="s">
        <v>135</v>
      </c>
      <c r="C192" s="290">
        <v>207</v>
      </c>
      <c r="D192" s="290">
        <v>208</v>
      </c>
      <c r="E192" s="290">
        <v>159</v>
      </c>
      <c r="F192" s="374">
        <f t="shared" si="26"/>
        <v>32</v>
      </c>
      <c r="G192" s="290">
        <f t="shared" si="25"/>
        <v>191</v>
      </c>
      <c r="H192" s="290">
        <v>191</v>
      </c>
      <c r="I192" s="298">
        <f t="shared" si="23"/>
        <v>100</v>
      </c>
      <c r="J192" s="298">
        <f t="shared" si="24"/>
        <v>92.3</v>
      </c>
      <c r="K192" s="383"/>
    </row>
    <row r="193" s="270" customFormat="1" spans="1:11">
      <c r="A193" s="237">
        <v>2013402</v>
      </c>
      <c r="B193" s="237" t="s">
        <v>136</v>
      </c>
      <c r="C193" s="290">
        <v>154</v>
      </c>
      <c r="D193" s="290">
        <v>176</v>
      </c>
      <c r="E193" s="290">
        <v>135</v>
      </c>
      <c r="F193" s="374">
        <f t="shared" si="26"/>
        <v>57</v>
      </c>
      <c r="G193" s="290">
        <f t="shared" si="25"/>
        <v>192</v>
      </c>
      <c r="H193" s="290">
        <v>192</v>
      </c>
      <c r="I193" s="298">
        <f t="shared" si="23"/>
        <v>100</v>
      </c>
      <c r="J193" s="298">
        <f t="shared" si="24"/>
        <v>124.7</v>
      </c>
      <c r="K193" s="383"/>
    </row>
    <row r="194" customFormat="1" hidden="1" spans="1:12">
      <c r="A194" s="237">
        <v>2013403</v>
      </c>
      <c r="B194" s="237" t="s">
        <v>137</v>
      </c>
      <c r="C194" s="290">
        <v>0</v>
      </c>
      <c r="D194" s="290">
        <v>0</v>
      </c>
      <c r="E194" s="290"/>
      <c r="F194" s="374">
        <f t="shared" si="26"/>
        <v>0</v>
      </c>
      <c r="G194" s="290">
        <f t="shared" si="25"/>
        <v>0</v>
      </c>
      <c r="H194" s="290">
        <v>0</v>
      </c>
      <c r="I194" s="298" t="str">
        <f t="shared" si="23"/>
        <v/>
      </c>
      <c r="J194" s="298" t="str">
        <f t="shared" si="24"/>
        <v/>
      </c>
      <c r="K194" s="383"/>
      <c r="L194">
        <v>1</v>
      </c>
    </row>
    <row r="195" customFormat="1" hidden="1" spans="1:12">
      <c r="A195" s="237">
        <v>2013404</v>
      </c>
      <c r="B195" s="237" t="s">
        <v>251</v>
      </c>
      <c r="C195" s="290">
        <v>80</v>
      </c>
      <c r="D195" s="290">
        <v>0</v>
      </c>
      <c r="E195" s="290"/>
      <c r="F195" s="374">
        <f t="shared" si="26"/>
        <v>0</v>
      </c>
      <c r="G195" s="290">
        <f t="shared" si="25"/>
        <v>0</v>
      </c>
      <c r="H195" s="290">
        <v>0</v>
      </c>
      <c r="I195" s="298" t="str">
        <f t="shared" si="23"/>
        <v/>
      </c>
      <c r="J195" s="298">
        <f t="shared" si="24"/>
        <v>0</v>
      </c>
      <c r="K195" s="383"/>
      <c r="L195">
        <v>1</v>
      </c>
    </row>
    <row r="196" s="270" customFormat="1" hidden="1" spans="1:12">
      <c r="A196" s="237">
        <v>2013405</v>
      </c>
      <c r="B196" s="237" t="s">
        <v>252</v>
      </c>
      <c r="C196" s="290">
        <v>0</v>
      </c>
      <c r="D196" s="290">
        <v>0</v>
      </c>
      <c r="E196" s="290">
        <v>0</v>
      </c>
      <c r="F196" s="374">
        <f t="shared" si="26"/>
        <v>0</v>
      </c>
      <c r="G196" s="290">
        <f t="shared" si="25"/>
        <v>0</v>
      </c>
      <c r="H196" s="290">
        <v>0</v>
      </c>
      <c r="I196" s="298" t="str">
        <f t="shared" si="23"/>
        <v/>
      </c>
      <c r="J196" s="298" t="str">
        <f t="shared" si="24"/>
        <v/>
      </c>
      <c r="K196" s="383"/>
      <c r="L196">
        <v>1</v>
      </c>
    </row>
    <row r="197" s="270" customFormat="1" spans="1:11">
      <c r="A197" s="237">
        <v>2013450</v>
      </c>
      <c r="B197" s="237" t="s">
        <v>145</v>
      </c>
      <c r="C197" s="290">
        <v>155</v>
      </c>
      <c r="D197" s="290">
        <v>153</v>
      </c>
      <c r="E197" s="290">
        <v>114</v>
      </c>
      <c r="F197" s="374">
        <f t="shared" si="26"/>
        <v>15</v>
      </c>
      <c r="G197" s="290">
        <f t="shared" si="25"/>
        <v>129</v>
      </c>
      <c r="H197" s="290">
        <v>129</v>
      </c>
      <c r="I197" s="298">
        <f t="shared" si="23"/>
        <v>100</v>
      </c>
      <c r="J197" s="298">
        <f t="shared" si="24"/>
        <v>83.2</v>
      </c>
      <c r="K197" s="383"/>
    </row>
    <row r="198" s="270" customFormat="1" hidden="1" spans="1:12">
      <c r="A198" s="237">
        <v>2013499</v>
      </c>
      <c r="B198" s="237" t="s">
        <v>253</v>
      </c>
      <c r="C198" s="290">
        <v>0</v>
      </c>
      <c r="D198" s="290">
        <v>0</v>
      </c>
      <c r="E198" s="290"/>
      <c r="F198" s="374">
        <f t="shared" si="26"/>
        <v>0</v>
      </c>
      <c r="G198" s="290">
        <f t="shared" si="25"/>
        <v>0</v>
      </c>
      <c r="H198" s="290">
        <v>0</v>
      </c>
      <c r="I198" s="298" t="str">
        <f t="shared" si="23"/>
        <v/>
      </c>
      <c r="J198" s="298" t="str">
        <f t="shared" si="24"/>
        <v/>
      </c>
      <c r="K198" s="383"/>
      <c r="L198">
        <v>1</v>
      </c>
    </row>
    <row r="199" s="270" customFormat="1" hidden="1" spans="1:12">
      <c r="A199" s="237">
        <v>20135</v>
      </c>
      <c r="B199" s="373" t="s">
        <v>254</v>
      </c>
      <c r="C199" s="290">
        <f t="shared" ref="C199:H199" si="35">SUM(C200:C204)</f>
        <v>0</v>
      </c>
      <c r="D199" s="290">
        <f t="shared" si="35"/>
        <v>0</v>
      </c>
      <c r="E199" s="290">
        <v>0</v>
      </c>
      <c r="F199" s="290">
        <f t="shared" si="35"/>
        <v>0</v>
      </c>
      <c r="G199" s="290">
        <f t="shared" si="35"/>
        <v>0</v>
      </c>
      <c r="H199" s="290">
        <f t="shared" si="35"/>
        <v>0</v>
      </c>
      <c r="I199" s="298" t="str">
        <f t="shared" ref="I199:I262" si="36">IF(ISERROR(H199/G199),"",H199/G199*100)</f>
        <v/>
      </c>
      <c r="J199" s="298" t="str">
        <f t="shared" ref="J199:J262" si="37">IF(ISERROR(H199/C199),"",H199/C199*100)</f>
        <v/>
      </c>
      <c r="K199" s="383"/>
      <c r="L199">
        <v>1</v>
      </c>
    </row>
    <row r="200" s="270" customFormat="1" hidden="1" spans="1:12">
      <c r="A200" s="237">
        <v>2013501</v>
      </c>
      <c r="B200" s="237" t="s">
        <v>135</v>
      </c>
      <c r="C200" s="290">
        <v>0</v>
      </c>
      <c r="D200" s="290">
        <v>0</v>
      </c>
      <c r="E200" s="290"/>
      <c r="F200" s="374">
        <f t="shared" si="26"/>
        <v>0</v>
      </c>
      <c r="G200" s="290">
        <f t="shared" ref="G200:G262" si="38">H200+K200</f>
        <v>0</v>
      </c>
      <c r="H200" s="290">
        <v>0</v>
      </c>
      <c r="I200" s="298" t="str">
        <f t="shared" si="36"/>
        <v/>
      </c>
      <c r="J200" s="298" t="str">
        <f t="shared" si="37"/>
        <v/>
      </c>
      <c r="K200" s="383"/>
      <c r="L200">
        <v>1</v>
      </c>
    </row>
    <row r="201" customFormat="1" hidden="1" spans="1:12">
      <c r="A201" s="237">
        <v>2013502</v>
      </c>
      <c r="B201" s="237" t="s">
        <v>136</v>
      </c>
      <c r="C201" s="290">
        <v>0</v>
      </c>
      <c r="D201" s="290">
        <v>0</v>
      </c>
      <c r="E201" s="290"/>
      <c r="F201" s="374">
        <f t="shared" si="26"/>
        <v>0</v>
      </c>
      <c r="G201" s="290">
        <f t="shared" si="38"/>
        <v>0</v>
      </c>
      <c r="H201" s="290">
        <v>0</v>
      </c>
      <c r="I201" s="298" t="str">
        <f t="shared" si="36"/>
        <v/>
      </c>
      <c r="J201" s="298" t="str">
        <f t="shared" si="37"/>
        <v/>
      </c>
      <c r="K201" s="383"/>
      <c r="L201">
        <v>1</v>
      </c>
    </row>
    <row r="202" customFormat="1" hidden="1" spans="1:12">
      <c r="A202" s="237">
        <v>2013503</v>
      </c>
      <c r="B202" s="237" t="s">
        <v>137</v>
      </c>
      <c r="C202" s="290">
        <v>0</v>
      </c>
      <c r="D202" s="290">
        <v>0</v>
      </c>
      <c r="E202" s="290"/>
      <c r="F202" s="374">
        <f t="shared" ref="F202:F265" si="39">G202-E202</f>
        <v>0</v>
      </c>
      <c r="G202" s="290">
        <f t="shared" si="38"/>
        <v>0</v>
      </c>
      <c r="H202" s="290">
        <v>0</v>
      </c>
      <c r="I202" s="298" t="str">
        <f t="shared" si="36"/>
        <v/>
      </c>
      <c r="J202" s="298" t="str">
        <f t="shared" si="37"/>
        <v/>
      </c>
      <c r="K202" s="383"/>
      <c r="L202">
        <v>1</v>
      </c>
    </row>
    <row r="203" s="270" customFormat="1" hidden="1" spans="1:12">
      <c r="A203" s="237">
        <v>2013550</v>
      </c>
      <c r="B203" s="237" t="s">
        <v>145</v>
      </c>
      <c r="C203" s="290">
        <v>0</v>
      </c>
      <c r="D203" s="290">
        <v>0</v>
      </c>
      <c r="E203" s="290"/>
      <c r="F203" s="374">
        <f t="shared" si="39"/>
        <v>0</v>
      </c>
      <c r="G203" s="290">
        <f t="shared" si="38"/>
        <v>0</v>
      </c>
      <c r="H203" s="290">
        <v>0</v>
      </c>
      <c r="I203" s="298" t="str">
        <f t="shared" si="36"/>
        <v/>
      </c>
      <c r="J203" s="298" t="str">
        <f t="shared" si="37"/>
        <v/>
      </c>
      <c r="K203" s="383"/>
      <c r="L203">
        <v>1</v>
      </c>
    </row>
    <row r="204" s="270" customFormat="1" hidden="1" spans="1:12">
      <c r="A204" s="237">
        <v>2013599</v>
      </c>
      <c r="B204" s="237" t="s">
        <v>255</v>
      </c>
      <c r="C204" s="290">
        <v>0</v>
      </c>
      <c r="D204" s="290">
        <v>0</v>
      </c>
      <c r="E204" s="290"/>
      <c r="F204" s="374">
        <f t="shared" si="39"/>
        <v>0</v>
      </c>
      <c r="G204" s="290">
        <f t="shared" si="38"/>
        <v>0</v>
      </c>
      <c r="H204" s="290">
        <v>0</v>
      </c>
      <c r="I204" s="298" t="str">
        <f t="shared" si="36"/>
        <v/>
      </c>
      <c r="J204" s="298" t="str">
        <f t="shared" si="37"/>
        <v/>
      </c>
      <c r="K204" s="383"/>
      <c r="L204">
        <v>1</v>
      </c>
    </row>
    <row r="205" s="270" customFormat="1" spans="1:11">
      <c r="A205" s="237">
        <v>20136</v>
      </c>
      <c r="B205" s="373" t="s">
        <v>256</v>
      </c>
      <c r="C205" s="290">
        <f t="shared" ref="C205:H205" si="40">SUM(C206:C210)</f>
        <v>913</v>
      </c>
      <c r="D205" s="290">
        <f t="shared" si="40"/>
        <v>915</v>
      </c>
      <c r="E205" s="290">
        <v>703</v>
      </c>
      <c r="F205" s="290">
        <f t="shared" si="40"/>
        <v>322</v>
      </c>
      <c r="G205" s="290">
        <f t="shared" si="40"/>
        <v>1025</v>
      </c>
      <c r="H205" s="290">
        <f t="shared" si="40"/>
        <v>1025</v>
      </c>
      <c r="I205" s="298">
        <f t="shared" si="36"/>
        <v>100</v>
      </c>
      <c r="J205" s="298">
        <f t="shared" si="37"/>
        <v>112.3</v>
      </c>
      <c r="K205" s="383"/>
    </row>
    <row r="206" s="270" customFormat="1" spans="1:11">
      <c r="A206" s="237">
        <v>2013601</v>
      </c>
      <c r="B206" s="237" t="s">
        <v>135</v>
      </c>
      <c r="C206" s="290">
        <v>506</v>
      </c>
      <c r="D206" s="290">
        <v>499</v>
      </c>
      <c r="E206" s="290">
        <v>470</v>
      </c>
      <c r="F206" s="374">
        <f t="shared" si="39"/>
        <v>101</v>
      </c>
      <c r="G206" s="290">
        <f t="shared" si="38"/>
        <v>571</v>
      </c>
      <c r="H206" s="290">
        <v>571</v>
      </c>
      <c r="I206" s="298">
        <f t="shared" si="36"/>
        <v>100</v>
      </c>
      <c r="J206" s="298">
        <f t="shared" si="37"/>
        <v>112.8</v>
      </c>
      <c r="K206" s="383"/>
    </row>
    <row r="207" s="270" customFormat="1" spans="1:11">
      <c r="A207" s="237">
        <v>2013602</v>
      </c>
      <c r="B207" s="237" t="s">
        <v>136</v>
      </c>
      <c r="C207" s="290">
        <v>339</v>
      </c>
      <c r="D207" s="290">
        <v>346</v>
      </c>
      <c r="E207" s="290">
        <v>144</v>
      </c>
      <c r="F207" s="374">
        <f t="shared" si="39"/>
        <v>197</v>
      </c>
      <c r="G207" s="290">
        <f t="shared" si="38"/>
        <v>341</v>
      </c>
      <c r="H207" s="290">
        <v>341</v>
      </c>
      <c r="I207" s="298">
        <f t="shared" si="36"/>
        <v>100</v>
      </c>
      <c r="J207" s="298">
        <f t="shared" si="37"/>
        <v>100.6</v>
      </c>
      <c r="K207" s="383"/>
    </row>
    <row r="208" s="217" customFormat="1" spans="1:11">
      <c r="A208" s="237">
        <v>2013603</v>
      </c>
      <c r="B208" s="237" t="s">
        <v>137</v>
      </c>
      <c r="C208" s="290">
        <v>0</v>
      </c>
      <c r="D208" s="290">
        <v>0</v>
      </c>
      <c r="E208" s="290">
        <v>13</v>
      </c>
      <c r="F208" s="374">
        <f t="shared" si="39"/>
        <v>2</v>
      </c>
      <c r="G208" s="290">
        <f t="shared" si="38"/>
        <v>15</v>
      </c>
      <c r="H208" s="290">
        <v>15</v>
      </c>
      <c r="I208" s="298">
        <f t="shared" si="36"/>
        <v>100</v>
      </c>
      <c r="J208" s="298" t="str">
        <f t="shared" si="37"/>
        <v/>
      </c>
      <c r="K208" s="383"/>
    </row>
    <row r="209" s="270" customFormat="1" spans="1:11">
      <c r="A209" s="237">
        <v>2013650</v>
      </c>
      <c r="B209" s="237" t="s">
        <v>145</v>
      </c>
      <c r="C209" s="290">
        <v>68</v>
      </c>
      <c r="D209" s="290">
        <v>70</v>
      </c>
      <c r="E209" s="290">
        <v>53</v>
      </c>
      <c r="F209" s="374">
        <f t="shared" si="39"/>
        <v>8</v>
      </c>
      <c r="G209" s="290">
        <f t="shared" si="38"/>
        <v>61</v>
      </c>
      <c r="H209" s="290">
        <v>61</v>
      </c>
      <c r="I209" s="298">
        <f t="shared" si="36"/>
        <v>100</v>
      </c>
      <c r="J209" s="298">
        <f t="shared" si="37"/>
        <v>89.7</v>
      </c>
      <c r="K209" s="383"/>
    </row>
    <row r="210" s="217" customFormat="1" spans="1:11">
      <c r="A210" s="237">
        <v>2013699</v>
      </c>
      <c r="B210" s="237" t="s">
        <v>257</v>
      </c>
      <c r="C210" s="290">
        <v>0</v>
      </c>
      <c r="D210" s="290">
        <v>0</v>
      </c>
      <c r="E210" s="290">
        <v>23</v>
      </c>
      <c r="F210" s="374">
        <f t="shared" si="39"/>
        <v>14</v>
      </c>
      <c r="G210" s="290">
        <f t="shared" si="38"/>
        <v>37</v>
      </c>
      <c r="H210" s="290">
        <v>37</v>
      </c>
      <c r="I210" s="298">
        <f t="shared" si="36"/>
        <v>100</v>
      </c>
      <c r="J210" s="298" t="str">
        <f t="shared" si="37"/>
        <v/>
      </c>
      <c r="K210" s="383"/>
    </row>
    <row r="211" s="270" customFormat="1" spans="1:11">
      <c r="A211" s="237">
        <v>20137</v>
      </c>
      <c r="B211" s="373" t="s">
        <v>258</v>
      </c>
      <c r="C211" s="290">
        <f t="shared" ref="C211:H211" si="41">SUM(C212:C217)</f>
        <v>1225</v>
      </c>
      <c r="D211" s="290">
        <f t="shared" si="41"/>
        <v>1253</v>
      </c>
      <c r="E211" s="290">
        <v>443</v>
      </c>
      <c r="F211" s="290">
        <f t="shared" si="41"/>
        <v>222</v>
      </c>
      <c r="G211" s="290">
        <f t="shared" si="41"/>
        <v>665</v>
      </c>
      <c r="H211" s="290">
        <f t="shared" si="41"/>
        <v>665</v>
      </c>
      <c r="I211" s="298">
        <f t="shared" si="36"/>
        <v>100</v>
      </c>
      <c r="J211" s="298">
        <f t="shared" si="37"/>
        <v>54.3</v>
      </c>
      <c r="K211" s="383"/>
    </row>
    <row r="212" s="270" customFormat="1" spans="1:11">
      <c r="A212" s="237">
        <v>2013701</v>
      </c>
      <c r="B212" s="237" t="s">
        <v>135</v>
      </c>
      <c r="C212" s="290">
        <v>139</v>
      </c>
      <c r="D212" s="290">
        <v>139</v>
      </c>
      <c r="E212" s="290">
        <v>120</v>
      </c>
      <c r="F212" s="374">
        <f t="shared" si="39"/>
        <v>16</v>
      </c>
      <c r="G212" s="290">
        <f t="shared" si="38"/>
        <v>136</v>
      </c>
      <c r="H212" s="290">
        <v>136</v>
      </c>
      <c r="I212" s="298">
        <f t="shared" si="36"/>
        <v>100</v>
      </c>
      <c r="J212" s="298">
        <f t="shared" si="37"/>
        <v>97.8</v>
      </c>
      <c r="K212" s="383"/>
    </row>
    <row r="213" s="217" customFormat="1" spans="1:11">
      <c r="A213" s="237">
        <v>2013702</v>
      </c>
      <c r="B213" s="237" t="s">
        <v>136</v>
      </c>
      <c r="C213" s="290">
        <v>837</v>
      </c>
      <c r="D213" s="290">
        <v>875</v>
      </c>
      <c r="E213" s="290">
        <v>117</v>
      </c>
      <c r="F213" s="374">
        <f t="shared" si="39"/>
        <v>191</v>
      </c>
      <c r="G213" s="290">
        <f t="shared" si="38"/>
        <v>308</v>
      </c>
      <c r="H213" s="290">
        <v>308</v>
      </c>
      <c r="I213" s="298">
        <f t="shared" si="36"/>
        <v>100</v>
      </c>
      <c r="J213" s="298">
        <f t="shared" si="37"/>
        <v>36.8</v>
      </c>
      <c r="K213" s="383"/>
    </row>
    <row r="214" customFormat="1" hidden="1" spans="1:12">
      <c r="A214" s="237">
        <v>2013703</v>
      </c>
      <c r="B214" s="237" t="s">
        <v>137</v>
      </c>
      <c r="C214" s="290">
        <v>0</v>
      </c>
      <c r="D214" s="290">
        <v>0</v>
      </c>
      <c r="E214" s="290"/>
      <c r="F214" s="374">
        <f t="shared" si="39"/>
        <v>0</v>
      </c>
      <c r="G214" s="290">
        <f t="shared" si="38"/>
        <v>0</v>
      </c>
      <c r="H214" s="290">
        <v>0</v>
      </c>
      <c r="I214" s="298" t="str">
        <f t="shared" si="36"/>
        <v/>
      </c>
      <c r="J214" s="298" t="str">
        <f t="shared" si="37"/>
        <v/>
      </c>
      <c r="K214" s="383"/>
      <c r="L214">
        <v>1</v>
      </c>
    </row>
    <row r="215" customFormat="1" hidden="1" spans="1:12">
      <c r="A215" s="237">
        <v>2013704</v>
      </c>
      <c r="B215" s="237" t="s">
        <v>259</v>
      </c>
      <c r="C215" s="290">
        <v>0</v>
      </c>
      <c r="D215" s="290">
        <v>0</v>
      </c>
      <c r="E215" s="290"/>
      <c r="F215" s="374">
        <f t="shared" si="39"/>
        <v>0</v>
      </c>
      <c r="G215" s="290">
        <f t="shared" si="38"/>
        <v>0</v>
      </c>
      <c r="H215" s="290">
        <v>0</v>
      </c>
      <c r="I215" s="298" t="str">
        <f t="shared" si="36"/>
        <v/>
      </c>
      <c r="J215" s="298" t="str">
        <f t="shared" si="37"/>
        <v/>
      </c>
      <c r="K215" s="383"/>
      <c r="L215">
        <v>1</v>
      </c>
    </row>
    <row r="216" s="217" customFormat="1" spans="1:11">
      <c r="A216" s="237">
        <v>2013750</v>
      </c>
      <c r="B216" s="237" t="s">
        <v>145</v>
      </c>
      <c r="C216" s="290">
        <v>249</v>
      </c>
      <c r="D216" s="290">
        <v>239</v>
      </c>
      <c r="E216" s="290">
        <v>206</v>
      </c>
      <c r="F216" s="374">
        <f t="shared" si="39"/>
        <v>15</v>
      </c>
      <c r="G216" s="290">
        <f t="shared" si="38"/>
        <v>221</v>
      </c>
      <c r="H216" s="290">
        <v>221</v>
      </c>
      <c r="I216" s="298">
        <f t="shared" si="36"/>
        <v>100</v>
      </c>
      <c r="J216" s="298">
        <f t="shared" si="37"/>
        <v>88.8</v>
      </c>
      <c r="K216" s="383"/>
    </row>
    <row r="217" customFormat="1" hidden="1" spans="1:12">
      <c r="A217" s="237">
        <v>2013799</v>
      </c>
      <c r="B217" s="237" t="s">
        <v>260</v>
      </c>
      <c r="C217" s="290">
        <v>0</v>
      </c>
      <c r="D217" s="290">
        <v>0</v>
      </c>
      <c r="E217" s="290"/>
      <c r="F217" s="374">
        <f t="shared" si="39"/>
        <v>0</v>
      </c>
      <c r="G217" s="290">
        <f t="shared" si="38"/>
        <v>0</v>
      </c>
      <c r="H217" s="290">
        <v>0</v>
      </c>
      <c r="I217" s="298" t="str">
        <f t="shared" si="36"/>
        <v/>
      </c>
      <c r="J217" s="298" t="str">
        <f t="shared" si="37"/>
        <v/>
      </c>
      <c r="K217" s="383"/>
      <c r="L217">
        <v>1</v>
      </c>
    </row>
    <row r="218" s="217" customFormat="1" spans="1:11">
      <c r="A218" s="237">
        <v>20138</v>
      </c>
      <c r="B218" s="373" t="s">
        <v>261</v>
      </c>
      <c r="C218" s="290">
        <f t="shared" ref="C218:H218" si="42">SUM(C219:C232)</f>
        <v>1032</v>
      </c>
      <c r="D218" s="290">
        <f t="shared" si="42"/>
        <v>971</v>
      </c>
      <c r="E218" s="290">
        <v>240</v>
      </c>
      <c r="F218" s="290">
        <f t="shared" si="42"/>
        <v>70</v>
      </c>
      <c r="G218" s="290">
        <f t="shared" si="42"/>
        <v>310</v>
      </c>
      <c r="H218" s="290">
        <f t="shared" si="42"/>
        <v>243</v>
      </c>
      <c r="I218" s="298">
        <f t="shared" si="36"/>
        <v>78.4</v>
      </c>
      <c r="J218" s="298">
        <f t="shared" si="37"/>
        <v>23.5</v>
      </c>
      <c r="K218" s="383"/>
    </row>
    <row r="219" s="270" customFormat="1" hidden="1" spans="1:12">
      <c r="A219" s="237">
        <v>2013801</v>
      </c>
      <c r="B219" s="237" t="s">
        <v>135</v>
      </c>
      <c r="C219" s="290">
        <v>0</v>
      </c>
      <c r="D219" s="290">
        <v>0</v>
      </c>
      <c r="E219" s="290"/>
      <c r="F219" s="374">
        <f t="shared" si="39"/>
        <v>0</v>
      </c>
      <c r="G219" s="290">
        <f t="shared" si="38"/>
        <v>0</v>
      </c>
      <c r="H219" s="290">
        <v>0</v>
      </c>
      <c r="I219" s="298" t="str">
        <f t="shared" si="36"/>
        <v/>
      </c>
      <c r="J219" s="298" t="str">
        <f t="shared" si="37"/>
        <v/>
      </c>
      <c r="K219" s="383"/>
      <c r="L219">
        <v>1</v>
      </c>
    </row>
    <row r="220" s="270" customFormat="1" spans="1:11">
      <c r="A220" s="237">
        <v>2013802</v>
      </c>
      <c r="B220" s="237" t="s">
        <v>136</v>
      </c>
      <c r="C220" s="290">
        <v>13</v>
      </c>
      <c r="D220" s="290">
        <v>23</v>
      </c>
      <c r="E220" s="290"/>
      <c r="F220" s="374">
        <f t="shared" si="39"/>
        <v>0</v>
      </c>
      <c r="G220" s="290">
        <f t="shared" si="38"/>
        <v>0</v>
      </c>
      <c r="H220" s="290">
        <v>0</v>
      </c>
      <c r="I220" s="298" t="str">
        <f t="shared" si="36"/>
        <v/>
      </c>
      <c r="J220" s="298">
        <f t="shared" si="37"/>
        <v>0</v>
      </c>
      <c r="K220" s="383"/>
    </row>
    <row r="221" s="270" customFormat="1" hidden="1" spans="1:12">
      <c r="A221" s="237">
        <v>2013803</v>
      </c>
      <c r="B221" s="237" t="s">
        <v>137</v>
      </c>
      <c r="C221" s="290">
        <v>0</v>
      </c>
      <c r="D221" s="290">
        <v>0</v>
      </c>
      <c r="E221" s="290"/>
      <c r="F221" s="374">
        <f t="shared" si="39"/>
        <v>0</v>
      </c>
      <c r="G221" s="290">
        <f t="shared" si="38"/>
        <v>0</v>
      </c>
      <c r="H221" s="290">
        <v>0</v>
      </c>
      <c r="I221" s="298" t="str">
        <f t="shared" si="36"/>
        <v/>
      </c>
      <c r="J221" s="298" t="str">
        <f t="shared" si="37"/>
        <v/>
      </c>
      <c r="K221" s="383"/>
      <c r="L221">
        <v>1</v>
      </c>
    </row>
    <row r="222" s="217" customFormat="1" spans="1:11">
      <c r="A222" s="237">
        <v>2013804</v>
      </c>
      <c r="B222" s="237" t="s">
        <v>262</v>
      </c>
      <c r="C222" s="290">
        <v>0</v>
      </c>
      <c r="D222" s="290">
        <v>0</v>
      </c>
      <c r="E222" s="290">
        <v>92</v>
      </c>
      <c r="F222" s="374">
        <f t="shared" si="39"/>
        <v>0</v>
      </c>
      <c r="G222" s="290">
        <f t="shared" si="38"/>
        <v>92</v>
      </c>
      <c r="H222" s="290">
        <v>92</v>
      </c>
      <c r="I222" s="298">
        <f t="shared" si="36"/>
        <v>100</v>
      </c>
      <c r="J222" s="298" t="str">
        <f t="shared" si="37"/>
        <v/>
      </c>
      <c r="K222" s="383"/>
    </row>
    <row r="223" s="270" customFormat="1" hidden="1" spans="1:12">
      <c r="A223" s="237">
        <v>2013805</v>
      </c>
      <c r="B223" s="237" t="s">
        <v>263</v>
      </c>
      <c r="C223" s="290">
        <v>0</v>
      </c>
      <c r="D223" s="290">
        <v>0</v>
      </c>
      <c r="E223" s="290">
        <v>0</v>
      </c>
      <c r="F223" s="374">
        <f t="shared" si="39"/>
        <v>0</v>
      </c>
      <c r="G223" s="290">
        <f t="shared" si="38"/>
        <v>0</v>
      </c>
      <c r="H223" s="290">
        <v>0</v>
      </c>
      <c r="I223" s="298" t="str">
        <f t="shared" si="36"/>
        <v/>
      </c>
      <c r="J223" s="298" t="str">
        <f t="shared" si="37"/>
        <v/>
      </c>
      <c r="K223" s="383"/>
      <c r="L223" s="270">
        <v>1</v>
      </c>
    </row>
    <row r="224" s="270" customFormat="1" hidden="1" spans="1:12">
      <c r="A224" s="237">
        <v>2013808</v>
      </c>
      <c r="B224" s="237" t="s">
        <v>177</v>
      </c>
      <c r="C224" s="290">
        <v>0</v>
      </c>
      <c r="D224" s="290">
        <v>0</v>
      </c>
      <c r="E224" s="290"/>
      <c r="F224" s="374">
        <f t="shared" si="39"/>
        <v>0</v>
      </c>
      <c r="G224" s="290">
        <f t="shared" si="38"/>
        <v>0</v>
      </c>
      <c r="H224" s="290">
        <v>0</v>
      </c>
      <c r="I224" s="298" t="str">
        <f t="shared" si="36"/>
        <v/>
      </c>
      <c r="J224" s="298" t="str">
        <f t="shared" si="37"/>
        <v/>
      </c>
      <c r="K224" s="383"/>
      <c r="L224" s="270">
        <v>1</v>
      </c>
    </row>
    <row r="225" s="270" customFormat="1" hidden="1" spans="1:12">
      <c r="A225" s="237">
        <v>2013810</v>
      </c>
      <c r="B225" s="237" t="s">
        <v>264</v>
      </c>
      <c r="C225" s="290">
        <v>0</v>
      </c>
      <c r="D225" s="290">
        <v>0</v>
      </c>
      <c r="E225" s="290"/>
      <c r="F225" s="374">
        <f t="shared" si="39"/>
        <v>0</v>
      </c>
      <c r="G225" s="290">
        <f t="shared" si="38"/>
        <v>0</v>
      </c>
      <c r="H225" s="290">
        <v>0</v>
      </c>
      <c r="I225" s="298" t="str">
        <f t="shared" si="36"/>
        <v/>
      </c>
      <c r="J225" s="298" t="str">
        <f t="shared" si="37"/>
        <v/>
      </c>
      <c r="K225" s="383"/>
      <c r="L225" s="270">
        <v>1</v>
      </c>
    </row>
    <row r="226" s="270" customFormat="1" spans="1:11">
      <c r="A226" s="237">
        <v>2013812</v>
      </c>
      <c r="B226" s="237" t="s">
        <v>265</v>
      </c>
      <c r="C226" s="290">
        <v>13</v>
      </c>
      <c r="D226" s="290">
        <v>19</v>
      </c>
      <c r="E226" s="290"/>
      <c r="F226" s="374">
        <f t="shared" si="39"/>
        <v>0</v>
      </c>
      <c r="G226" s="290">
        <f t="shared" si="38"/>
        <v>0</v>
      </c>
      <c r="H226" s="290">
        <v>0</v>
      </c>
      <c r="I226" s="298" t="str">
        <f t="shared" si="36"/>
        <v/>
      </c>
      <c r="J226" s="298">
        <f t="shared" si="37"/>
        <v>0</v>
      </c>
      <c r="K226" s="383"/>
    </row>
    <row r="227" s="270" customFormat="1" hidden="1" spans="1:12">
      <c r="A227" s="237">
        <v>2013813</v>
      </c>
      <c r="B227" s="237" t="s">
        <v>266</v>
      </c>
      <c r="C227" s="290">
        <v>0</v>
      </c>
      <c r="D227" s="290">
        <v>0</v>
      </c>
      <c r="E227" s="290"/>
      <c r="F227" s="374">
        <f t="shared" si="39"/>
        <v>0</v>
      </c>
      <c r="G227" s="290">
        <f t="shared" si="38"/>
        <v>0</v>
      </c>
      <c r="H227" s="290">
        <v>0</v>
      </c>
      <c r="I227" s="298" t="str">
        <f t="shared" si="36"/>
        <v/>
      </c>
      <c r="J227" s="298" t="str">
        <f t="shared" si="37"/>
        <v/>
      </c>
      <c r="K227" s="383"/>
      <c r="L227" s="270">
        <v>1</v>
      </c>
    </row>
    <row r="228" customFormat="1" hidden="1" spans="1:12">
      <c r="A228" s="237">
        <v>2013814</v>
      </c>
      <c r="B228" s="237" t="s">
        <v>267</v>
      </c>
      <c r="C228" s="290">
        <v>0</v>
      </c>
      <c r="D228" s="290">
        <v>0</v>
      </c>
      <c r="E228" s="290"/>
      <c r="F228" s="374">
        <f t="shared" si="39"/>
        <v>0</v>
      </c>
      <c r="G228" s="290">
        <f t="shared" si="38"/>
        <v>0</v>
      </c>
      <c r="H228" s="290">
        <v>0</v>
      </c>
      <c r="I228" s="298" t="str">
        <f t="shared" si="36"/>
        <v/>
      </c>
      <c r="J228" s="298" t="str">
        <f t="shared" si="37"/>
        <v/>
      </c>
      <c r="K228" s="383"/>
      <c r="L228" s="270">
        <v>1</v>
      </c>
    </row>
    <row r="229" s="217" customFormat="1" spans="1:11">
      <c r="A229" s="237">
        <v>2013815</v>
      </c>
      <c r="B229" s="237" t="s">
        <v>268</v>
      </c>
      <c r="C229" s="290">
        <v>104</v>
      </c>
      <c r="D229" s="290">
        <v>180</v>
      </c>
      <c r="E229" s="290">
        <v>0</v>
      </c>
      <c r="F229" s="374">
        <f t="shared" si="39"/>
        <v>0</v>
      </c>
      <c r="G229" s="290">
        <f t="shared" si="38"/>
        <v>0</v>
      </c>
      <c r="H229" s="290">
        <v>0</v>
      </c>
      <c r="I229" s="298" t="str">
        <f t="shared" si="36"/>
        <v/>
      </c>
      <c r="J229" s="298">
        <f t="shared" si="37"/>
        <v>0</v>
      </c>
      <c r="K229" s="383"/>
    </row>
    <row r="230" s="270" customFormat="1" spans="1:11">
      <c r="A230" s="237">
        <v>2013816</v>
      </c>
      <c r="B230" s="237" t="s">
        <v>269</v>
      </c>
      <c r="C230" s="290">
        <v>57</v>
      </c>
      <c r="D230" s="290">
        <v>120</v>
      </c>
      <c r="E230" s="290">
        <v>32</v>
      </c>
      <c r="F230" s="374">
        <f t="shared" si="39"/>
        <v>67</v>
      </c>
      <c r="G230" s="290">
        <f t="shared" si="38"/>
        <v>99</v>
      </c>
      <c r="H230" s="290">
        <v>32</v>
      </c>
      <c r="I230" s="298">
        <f t="shared" si="36"/>
        <v>32.3</v>
      </c>
      <c r="J230" s="298">
        <f t="shared" si="37"/>
        <v>56.1</v>
      </c>
      <c r="K230" s="383">
        <v>67</v>
      </c>
    </row>
    <row r="231" s="270" customFormat="1" hidden="1" spans="1:12">
      <c r="A231" s="237">
        <v>2013850</v>
      </c>
      <c r="B231" s="237" t="s">
        <v>145</v>
      </c>
      <c r="C231" s="290">
        <v>0</v>
      </c>
      <c r="D231" s="290">
        <v>0</v>
      </c>
      <c r="E231" s="290"/>
      <c r="F231" s="374">
        <f t="shared" si="39"/>
        <v>0</v>
      </c>
      <c r="G231" s="290">
        <f t="shared" si="38"/>
        <v>0</v>
      </c>
      <c r="H231" s="290">
        <v>0</v>
      </c>
      <c r="I231" s="298" t="str">
        <f t="shared" si="36"/>
        <v/>
      </c>
      <c r="J231" s="298" t="str">
        <f t="shared" si="37"/>
        <v/>
      </c>
      <c r="K231" s="383"/>
      <c r="L231" s="270">
        <v>1</v>
      </c>
    </row>
    <row r="232" s="270" customFormat="1" spans="1:11">
      <c r="A232" s="237">
        <v>2013899</v>
      </c>
      <c r="B232" s="237" t="s">
        <v>270</v>
      </c>
      <c r="C232" s="290">
        <v>845</v>
      </c>
      <c r="D232" s="290">
        <v>629</v>
      </c>
      <c r="E232" s="290">
        <v>116</v>
      </c>
      <c r="F232" s="374">
        <f t="shared" si="39"/>
        <v>3</v>
      </c>
      <c r="G232" s="290">
        <f t="shared" si="38"/>
        <v>119</v>
      </c>
      <c r="H232" s="290">
        <v>119</v>
      </c>
      <c r="I232" s="298">
        <f t="shared" si="36"/>
        <v>100</v>
      </c>
      <c r="J232" s="298">
        <f t="shared" si="37"/>
        <v>14.1</v>
      </c>
      <c r="K232" s="383"/>
    </row>
    <row r="233" s="217" customFormat="1" spans="1:11">
      <c r="A233" s="237">
        <v>20199</v>
      </c>
      <c r="B233" s="373" t="s">
        <v>271</v>
      </c>
      <c r="C233" s="290">
        <f>SUM(C234:C235)</f>
        <v>795</v>
      </c>
      <c r="D233" s="290">
        <f>SUM(D234:D235)</f>
        <v>1531</v>
      </c>
      <c r="E233" s="290">
        <v>257</v>
      </c>
      <c r="F233" s="290">
        <f t="shared" ref="F233:H233" si="43">SUM(F234:F238)</f>
        <v>53</v>
      </c>
      <c r="G233" s="290">
        <f t="shared" si="43"/>
        <v>310</v>
      </c>
      <c r="H233" s="290">
        <f t="shared" si="43"/>
        <v>310</v>
      </c>
      <c r="I233" s="298">
        <f t="shared" si="36"/>
        <v>100</v>
      </c>
      <c r="J233" s="298">
        <f t="shared" si="37"/>
        <v>39</v>
      </c>
      <c r="K233" s="383"/>
    </row>
    <row r="234" s="270" customFormat="1" hidden="1" spans="1:12">
      <c r="A234" s="237">
        <v>2019901</v>
      </c>
      <c r="B234" s="237" t="s">
        <v>272</v>
      </c>
      <c r="C234" s="290">
        <v>0</v>
      </c>
      <c r="D234" s="290">
        <v>0</v>
      </c>
      <c r="E234" s="290"/>
      <c r="F234" s="374">
        <f t="shared" si="39"/>
        <v>0</v>
      </c>
      <c r="G234" s="290">
        <f t="shared" si="38"/>
        <v>0</v>
      </c>
      <c r="H234" s="290">
        <v>0</v>
      </c>
      <c r="I234" s="298" t="str">
        <f t="shared" si="36"/>
        <v/>
      </c>
      <c r="J234" s="298" t="str">
        <f t="shared" si="37"/>
        <v/>
      </c>
      <c r="K234" s="383"/>
      <c r="L234" s="270">
        <v>1</v>
      </c>
    </row>
    <row r="235" s="217" customFormat="1" spans="1:11">
      <c r="A235" s="237">
        <v>2019999</v>
      </c>
      <c r="B235" s="237" t="s">
        <v>273</v>
      </c>
      <c r="C235" s="290">
        <v>795</v>
      </c>
      <c r="D235" s="290">
        <v>1531</v>
      </c>
      <c r="E235" s="290">
        <v>257</v>
      </c>
      <c r="F235" s="374">
        <f t="shared" si="39"/>
        <v>53</v>
      </c>
      <c r="G235" s="290">
        <f t="shared" si="38"/>
        <v>310</v>
      </c>
      <c r="H235" s="290">
        <v>310</v>
      </c>
      <c r="I235" s="298">
        <f t="shared" si="36"/>
        <v>100</v>
      </c>
      <c r="J235" s="298">
        <f t="shared" si="37"/>
        <v>39</v>
      </c>
      <c r="K235" s="383"/>
    </row>
    <row r="236" hidden="1" spans="1:12">
      <c r="A236" s="237">
        <v>202</v>
      </c>
      <c r="B236" s="373" t="s">
        <v>274</v>
      </c>
      <c r="C236" s="290">
        <f t="shared" ref="C236:H236" si="44">C237+C244+C247+C250+C256+C261+C263+C268+C274</f>
        <v>0</v>
      </c>
      <c r="D236" s="290">
        <f t="shared" si="44"/>
        <v>0</v>
      </c>
      <c r="E236" s="290">
        <v>0</v>
      </c>
      <c r="F236" s="290">
        <f t="shared" si="44"/>
        <v>0</v>
      </c>
      <c r="G236" s="290">
        <f t="shared" si="44"/>
        <v>0</v>
      </c>
      <c r="H236" s="290">
        <f t="shared" si="44"/>
        <v>0</v>
      </c>
      <c r="I236" s="298" t="str">
        <f t="shared" si="36"/>
        <v/>
      </c>
      <c r="J236" s="298" t="str">
        <f t="shared" si="37"/>
        <v/>
      </c>
      <c r="L236" s="270">
        <v>1</v>
      </c>
    </row>
    <row r="237" s="270" customFormat="1" hidden="1" spans="1:12">
      <c r="A237" s="237">
        <v>20201</v>
      </c>
      <c r="B237" s="373" t="s">
        <v>275</v>
      </c>
      <c r="C237" s="290">
        <f t="shared" ref="C237:H237" si="45">SUM(C238:C243)</f>
        <v>0</v>
      </c>
      <c r="D237" s="290">
        <f t="shared" si="45"/>
        <v>0</v>
      </c>
      <c r="E237" s="290">
        <v>0</v>
      </c>
      <c r="F237" s="290">
        <f t="shared" si="45"/>
        <v>0</v>
      </c>
      <c r="G237" s="290">
        <f t="shared" si="45"/>
        <v>0</v>
      </c>
      <c r="H237" s="290">
        <f t="shared" si="45"/>
        <v>0</v>
      </c>
      <c r="I237" s="298" t="str">
        <f t="shared" si="36"/>
        <v/>
      </c>
      <c r="J237" s="298" t="str">
        <f t="shared" si="37"/>
        <v/>
      </c>
      <c r="K237" s="383"/>
      <c r="L237" s="270">
        <v>1</v>
      </c>
    </row>
    <row r="238" customFormat="1" hidden="1" spans="1:12">
      <c r="A238" s="237">
        <v>2020101</v>
      </c>
      <c r="B238" s="237" t="s">
        <v>135</v>
      </c>
      <c r="C238" s="290">
        <v>0</v>
      </c>
      <c r="D238" s="290">
        <v>0</v>
      </c>
      <c r="E238" s="290"/>
      <c r="F238" s="374">
        <f t="shared" si="39"/>
        <v>0</v>
      </c>
      <c r="G238" s="290">
        <f t="shared" si="38"/>
        <v>0</v>
      </c>
      <c r="H238" s="290">
        <v>0</v>
      </c>
      <c r="I238" s="298" t="str">
        <f t="shared" si="36"/>
        <v/>
      </c>
      <c r="J238" s="298" t="str">
        <f t="shared" si="37"/>
        <v/>
      </c>
      <c r="K238" s="383"/>
      <c r="L238" s="270">
        <v>1</v>
      </c>
    </row>
    <row r="239" customFormat="1" hidden="1" spans="1:12">
      <c r="A239" s="237">
        <v>2020102</v>
      </c>
      <c r="B239" s="237" t="s">
        <v>136</v>
      </c>
      <c r="C239" s="290">
        <v>0</v>
      </c>
      <c r="D239" s="290">
        <v>0</v>
      </c>
      <c r="E239" s="290"/>
      <c r="F239" s="374">
        <f t="shared" si="39"/>
        <v>0</v>
      </c>
      <c r="G239" s="290">
        <f t="shared" si="38"/>
        <v>0</v>
      </c>
      <c r="H239" s="290">
        <v>0</v>
      </c>
      <c r="I239" s="298" t="str">
        <f t="shared" si="36"/>
        <v/>
      </c>
      <c r="J239" s="298" t="str">
        <f t="shared" si="37"/>
        <v/>
      </c>
      <c r="K239" s="383"/>
      <c r="L239" s="270">
        <v>1</v>
      </c>
    </row>
    <row r="240" s="270" customFormat="1" hidden="1" spans="1:12">
      <c r="A240" s="237">
        <v>2020103</v>
      </c>
      <c r="B240" s="237" t="s">
        <v>137</v>
      </c>
      <c r="C240" s="290">
        <v>0</v>
      </c>
      <c r="D240" s="290">
        <v>0</v>
      </c>
      <c r="E240" s="290"/>
      <c r="F240" s="374">
        <f t="shared" si="39"/>
        <v>0</v>
      </c>
      <c r="G240" s="290">
        <f t="shared" si="38"/>
        <v>0</v>
      </c>
      <c r="H240" s="290">
        <v>0</v>
      </c>
      <c r="I240" s="298" t="str">
        <f t="shared" si="36"/>
        <v/>
      </c>
      <c r="J240" s="298" t="str">
        <f t="shared" si="37"/>
        <v/>
      </c>
      <c r="K240" s="383"/>
      <c r="L240" s="270">
        <v>1</v>
      </c>
    </row>
    <row r="241" customFormat="1" hidden="1" spans="1:12">
      <c r="A241" s="237">
        <v>2020104</v>
      </c>
      <c r="B241" s="237" t="s">
        <v>242</v>
      </c>
      <c r="C241" s="290">
        <v>0</v>
      </c>
      <c r="D241" s="290">
        <v>0</v>
      </c>
      <c r="E241" s="290"/>
      <c r="F241" s="374">
        <f t="shared" si="39"/>
        <v>0</v>
      </c>
      <c r="G241" s="290">
        <f t="shared" si="38"/>
        <v>0</v>
      </c>
      <c r="H241" s="290">
        <v>0</v>
      </c>
      <c r="I241" s="298" t="str">
        <f t="shared" si="36"/>
        <v/>
      </c>
      <c r="J241" s="298" t="str">
        <f t="shared" si="37"/>
        <v/>
      </c>
      <c r="K241" s="383"/>
      <c r="L241" s="270">
        <v>1</v>
      </c>
    </row>
    <row r="242" customFormat="1" hidden="1" spans="1:12">
      <c r="A242" s="237">
        <v>2020150</v>
      </c>
      <c r="B242" s="237" t="s">
        <v>145</v>
      </c>
      <c r="C242" s="290">
        <v>0</v>
      </c>
      <c r="D242" s="290">
        <v>0</v>
      </c>
      <c r="E242" s="290"/>
      <c r="F242" s="374">
        <f t="shared" si="39"/>
        <v>0</v>
      </c>
      <c r="G242" s="290">
        <f t="shared" si="38"/>
        <v>0</v>
      </c>
      <c r="H242" s="290">
        <v>0</v>
      </c>
      <c r="I242" s="298" t="str">
        <f t="shared" si="36"/>
        <v/>
      </c>
      <c r="J242" s="298" t="str">
        <f t="shared" si="37"/>
        <v/>
      </c>
      <c r="K242" s="383"/>
      <c r="L242" s="270">
        <v>1</v>
      </c>
    </row>
    <row r="243" s="270" customFormat="1" hidden="1" spans="1:12">
      <c r="A243" s="237">
        <v>2020199</v>
      </c>
      <c r="B243" s="237" t="s">
        <v>276</v>
      </c>
      <c r="C243" s="290">
        <v>0</v>
      </c>
      <c r="D243" s="290">
        <v>0</v>
      </c>
      <c r="E243" s="290"/>
      <c r="F243" s="374">
        <f t="shared" si="39"/>
        <v>0</v>
      </c>
      <c r="G243" s="290">
        <f t="shared" si="38"/>
        <v>0</v>
      </c>
      <c r="H243" s="290">
        <v>0</v>
      </c>
      <c r="I243" s="298" t="str">
        <f t="shared" si="36"/>
        <v/>
      </c>
      <c r="J243" s="298" t="str">
        <f t="shared" si="37"/>
        <v/>
      </c>
      <c r="K243" s="383"/>
      <c r="L243" s="270">
        <v>1</v>
      </c>
    </row>
    <row r="244" s="270" customFormat="1" hidden="1" spans="1:12">
      <c r="A244" s="237">
        <v>20202</v>
      </c>
      <c r="B244" s="373" t="s">
        <v>277</v>
      </c>
      <c r="C244" s="290">
        <f t="shared" ref="C244:H244" si="46">SUM(C245:C246)</f>
        <v>0</v>
      </c>
      <c r="D244" s="290">
        <f t="shared" si="46"/>
        <v>0</v>
      </c>
      <c r="E244" s="290">
        <v>0</v>
      </c>
      <c r="F244" s="290">
        <f t="shared" si="46"/>
        <v>0</v>
      </c>
      <c r="G244" s="290">
        <f t="shared" si="46"/>
        <v>0</v>
      </c>
      <c r="H244" s="290">
        <f t="shared" si="46"/>
        <v>0</v>
      </c>
      <c r="I244" s="298" t="str">
        <f t="shared" si="36"/>
        <v/>
      </c>
      <c r="J244" s="298" t="str">
        <f t="shared" si="37"/>
        <v/>
      </c>
      <c r="K244" s="383"/>
      <c r="L244" s="270">
        <v>1</v>
      </c>
    </row>
    <row r="245" customFormat="1" hidden="1" spans="1:12">
      <c r="A245" s="237">
        <v>2020201</v>
      </c>
      <c r="B245" s="237" t="s">
        <v>278</v>
      </c>
      <c r="C245" s="290">
        <v>0</v>
      </c>
      <c r="D245" s="290">
        <v>0</v>
      </c>
      <c r="E245" s="290"/>
      <c r="F245" s="374">
        <f t="shared" si="39"/>
        <v>0</v>
      </c>
      <c r="G245" s="290">
        <f t="shared" si="38"/>
        <v>0</v>
      </c>
      <c r="H245" s="290">
        <v>0</v>
      </c>
      <c r="I245" s="298" t="str">
        <f t="shared" si="36"/>
        <v/>
      </c>
      <c r="J245" s="298" t="str">
        <f t="shared" si="37"/>
        <v/>
      </c>
      <c r="K245" s="383"/>
      <c r="L245" s="270">
        <v>1</v>
      </c>
    </row>
    <row r="246" s="270" customFormat="1" hidden="1" spans="1:12">
      <c r="A246" s="237">
        <v>2020202</v>
      </c>
      <c r="B246" s="237" t="s">
        <v>279</v>
      </c>
      <c r="C246" s="290">
        <v>0</v>
      </c>
      <c r="D246" s="290">
        <v>0</v>
      </c>
      <c r="E246" s="290"/>
      <c r="F246" s="374">
        <f t="shared" si="39"/>
        <v>0</v>
      </c>
      <c r="G246" s="290">
        <f t="shared" si="38"/>
        <v>0</v>
      </c>
      <c r="H246" s="290">
        <v>0</v>
      </c>
      <c r="I246" s="298" t="str">
        <f t="shared" si="36"/>
        <v/>
      </c>
      <c r="J246" s="298" t="str">
        <f t="shared" si="37"/>
        <v/>
      </c>
      <c r="K246" s="383"/>
      <c r="L246" s="270">
        <v>1</v>
      </c>
    </row>
    <row r="247" s="270" customFormat="1" hidden="1" spans="1:12">
      <c r="A247" s="237">
        <v>20203</v>
      </c>
      <c r="B247" s="373" t="s">
        <v>280</v>
      </c>
      <c r="C247" s="290">
        <f t="shared" ref="C247:H247" si="47">SUM(C248:C249)</f>
        <v>0</v>
      </c>
      <c r="D247" s="290">
        <f t="shared" si="47"/>
        <v>0</v>
      </c>
      <c r="E247" s="290">
        <v>0</v>
      </c>
      <c r="F247" s="290">
        <f t="shared" si="47"/>
        <v>0</v>
      </c>
      <c r="G247" s="290">
        <f t="shared" si="47"/>
        <v>0</v>
      </c>
      <c r="H247" s="290">
        <f t="shared" si="47"/>
        <v>0</v>
      </c>
      <c r="I247" s="298" t="str">
        <f t="shared" si="36"/>
        <v/>
      </c>
      <c r="J247" s="298" t="str">
        <f t="shared" si="37"/>
        <v/>
      </c>
      <c r="K247" s="383"/>
      <c r="L247" s="270">
        <v>1</v>
      </c>
    </row>
    <row r="248" customFormat="1" hidden="1" spans="1:12">
      <c r="A248" s="237">
        <v>2020304</v>
      </c>
      <c r="B248" s="237" t="s">
        <v>281</v>
      </c>
      <c r="C248" s="290">
        <v>0</v>
      </c>
      <c r="D248" s="290">
        <v>0</v>
      </c>
      <c r="E248" s="290"/>
      <c r="F248" s="374">
        <f t="shared" si="39"/>
        <v>0</v>
      </c>
      <c r="G248" s="290">
        <f t="shared" si="38"/>
        <v>0</v>
      </c>
      <c r="H248" s="290">
        <v>0</v>
      </c>
      <c r="I248" s="298" t="str">
        <f t="shared" si="36"/>
        <v/>
      </c>
      <c r="J248" s="298" t="str">
        <f t="shared" si="37"/>
        <v/>
      </c>
      <c r="K248" s="383"/>
      <c r="L248" s="270">
        <v>1</v>
      </c>
    </row>
    <row r="249" s="270" customFormat="1" hidden="1" spans="1:12">
      <c r="A249" s="237">
        <v>2020306</v>
      </c>
      <c r="B249" s="237" t="s">
        <v>282</v>
      </c>
      <c r="C249" s="290">
        <v>0</v>
      </c>
      <c r="D249" s="290">
        <v>0</v>
      </c>
      <c r="E249" s="290"/>
      <c r="F249" s="374">
        <f t="shared" si="39"/>
        <v>0</v>
      </c>
      <c r="G249" s="290">
        <f t="shared" si="38"/>
        <v>0</v>
      </c>
      <c r="H249" s="290">
        <v>0</v>
      </c>
      <c r="I249" s="298" t="str">
        <f t="shared" si="36"/>
        <v/>
      </c>
      <c r="J249" s="298" t="str">
        <f t="shared" si="37"/>
        <v/>
      </c>
      <c r="K249" s="383"/>
      <c r="L249" s="270">
        <v>1</v>
      </c>
    </row>
    <row r="250" customFormat="1" hidden="1" spans="1:12">
      <c r="A250" s="237">
        <v>20204</v>
      </c>
      <c r="B250" s="373" t="s">
        <v>283</v>
      </c>
      <c r="C250" s="290">
        <f t="shared" ref="C250:H250" si="48">SUM(C251:C255)</f>
        <v>0</v>
      </c>
      <c r="D250" s="290">
        <f t="shared" si="48"/>
        <v>0</v>
      </c>
      <c r="E250" s="290">
        <v>0</v>
      </c>
      <c r="F250" s="290">
        <f t="shared" si="48"/>
        <v>0</v>
      </c>
      <c r="G250" s="290">
        <f t="shared" si="48"/>
        <v>0</v>
      </c>
      <c r="H250" s="290">
        <f t="shared" si="48"/>
        <v>0</v>
      </c>
      <c r="I250" s="298" t="str">
        <f t="shared" si="36"/>
        <v/>
      </c>
      <c r="J250" s="298" t="str">
        <f t="shared" si="37"/>
        <v/>
      </c>
      <c r="K250" s="383"/>
      <c r="L250" s="270">
        <v>1</v>
      </c>
    </row>
    <row r="251" customFormat="1" hidden="1" spans="1:12">
      <c r="A251" s="237">
        <v>2020401</v>
      </c>
      <c r="B251" s="237" t="s">
        <v>284</v>
      </c>
      <c r="C251" s="290">
        <v>0</v>
      </c>
      <c r="D251" s="290">
        <v>0</v>
      </c>
      <c r="E251" s="290"/>
      <c r="F251" s="374">
        <f t="shared" si="39"/>
        <v>0</v>
      </c>
      <c r="G251" s="290">
        <f t="shared" si="38"/>
        <v>0</v>
      </c>
      <c r="H251" s="290">
        <v>0</v>
      </c>
      <c r="I251" s="298" t="str">
        <f t="shared" si="36"/>
        <v/>
      </c>
      <c r="J251" s="298" t="str">
        <f t="shared" si="37"/>
        <v/>
      </c>
      <c r="K251" s="383"/>
      <c r="L251" s="270">
        <v>1</v>
      </c>
    </row>
    <row r="252" customFormat="1" hidden="1" spans="1:12">
      <c r="A252" s="237">
        <v>2020402</v>
      </c>
      <c r="B252" s="237" t="s">
        <v>285</v>
      </c>
      <c r="C252" s="290">
        <v>0</v>
      </c>
      <c r="D252" s="290">
        <v>0</v>
      </c>
      <c r="E252" s="290"/>
      <c r="F252" s="374">
        <f t="shared" si="39"/>
        <v>0</v>
      </c>
      <c r="G252" s="290">
        <f t="shared" si="38"/>
        <v>0</v>
      </c>
      <c r="H252" s="290">
        <v>0</v>
      </c>
      <c r="I252" s="298" t="str">
        <f t="shared" si="36"/>
        <v/>
      </c>
      <c r="J252" s="298" t="str">
        <f t="shared" si="37"/>
        <v/>
      </c>
      <c r="K252" s="383"/>
      <c r="L252" s="270">
        <v>1</v>
      </c>
    </row>
    <row r="253" customFormat="1" hidden="1" spans="1:12">
      <c r="A253" s="237">
        <v>2020403</v>
      </c>
      <c r="B253" s="237" t="s">
        <v>286</v>
      </c>
      <c r="C253" s="290">
        <v>0</v>
      </c>
      <c r="D253" s="290">
        <v>0</v>
      </c>
      <c r="E253" s="290"/>
      <c r="F253" s="374">
        <f t="shared" si="39"/>
        <v>0</v>
      </c>
      <c r="G253" s="290">
        <f t="shared" si="38"/>
        <v>0</v>
      </c>
      <c r="H253" s="290">
        <v>0</v>
      </c>
      <c r="I253" s="298" t="str">
        <f t="shared" si="36"/>
        <v/>
      </c>
      <c r="J253" s="298" t="str">
        <f t="shared" si="37"/>
        <v/>
      </c>
      <c r="K253" s="383"/>
      <c r="L253" s="270">
        <v>1</v>
      </c>
    </row>
    <row r="254" customFormat="1" hidden="1" spans="1:12">
      <c r="A254" s="237">
        <v>2020404</v>
      </c>
      <c r="B254" s="237" t="s">
        <v>287</v>
      </c>
      <c r="C254" s="290">
        <v>0</v>
      </c>
      <c r="D254" s="290">
        <v>0</v>
      </c>
      <c r="E254" s="290"/>
      <c r="F254" s="374">
        <f t="shared" si="39"/>
        <v>0</v>
      </c>
      <c r="G254" s="290">
        <f t="shared" si="38"/>
        <v>0</v>
      </c>
      <c r="H254" s="290">
        <v>0</v>
      </c>
      <c r="I254" s="298" t="str">
        <f t="shared" si="36"/>
        <v/>
      </c>
      <c r="J254" s="298" t="str">
        <f t="shared" si="37"/>
        <v/>
      </c>
      <c r="K254" s="383"/>
      <c r="L254" s="270">
        <v>1</v>
      </c>
    </row>
    <row r="255" customFormat="1" hidden="1" spans="1:12">
      <c r="A255" s="237">
        <v>2020499</v>
      </c>
      <c r="B255" s="237" t="s">
        <v>288</v>
      </c>
      <c r="C255" s="290">
        <v>0</v>
      </c>
      <c r="D255" s="290">
        <v>0</v>
      </c>
      <c r="E255" s="290"/>
      <c r="F255" s="374">
        <f t="shared" si="39"/>
        <v>0</v>
      </c>
      <c r="G255" s="290">
        <f t="shared" si="38"/>
        <v>0</v>
      </c>
      <c r="H255" s="290">
        <v>0</v>
      </c>
      <c r="I255" s="298" t="str">
        <f t="shared" si="36"/>
        <v/>
      </c>
      <c r="J255" s="298" t="str">
        <f t="shared" si="37"/>
        <v/>
      </c>
      <c r="K255" s="383"/>
      <c r="L255" s="270">
        <v>1</v>
      </c>
    </row>
    <row r="256" customFormat="1" hidden="1" spans="1:12">
      <c r="A256" s="237">
        <v>20205</v>
      </c>
      <c r="B256" s="373" t="s">
        <v>289</v>
      </c>
      <c r="C256" s="290">
        <f t="shared" ref="C256:H256" si="49">SUM(C257:C260)</f>
        <v>0</v>
      </c>
      <c r="D256" s="290">
        <f t="shared" si="49"/>
        <v>0</v>
      </c>
      <c r="E256" s="290">
        <v>0</v>
      </c>
      <c r="F256" s="290">
        <f t="shared" si="49"/>
        <v>0</v>
      </c>
      <c r="G256" s="290">
        <f t="shared" si="49"/>
        <v>0</v>
      </c>
      <c r="H256" s="290">
        <f t="shared" si="49"/>
        <v>0</v>
      </c>
      <c r="I256" s="298" t="str">
        <f t="shared" si="36"/>
        <v/>
      </c>
      <c r="J256" s="298" t="str">
        <f t="shared" si="37"/>
        <v/>
      </c>
      <c r="K256" s="383"/>
      <c r="L256" s="270">
        <v>1</v>
      </c>
    </row>
    <row r="257" customFormat="1" hidden="1" spans="1:12">
      <c r="A257" s="237">
        <v>2020503</v>
      </c>
      <c r="B257" s="237" t="s">
        <v>290</v>
      </c>
      <c r="C257" s="290">
        <v>0</v>
      </c>
      <c r="D257" s="290">
        <v>0</v>
      </c>
      <c r="E257" s="290"/>
      <c r="F257" s="374">
        <f t="shared" si="39"/>
        <v>0</v>
      </c>
      <c r="G257" s="290">
        <f t="shared" si="38"/>
        <v>0</v>
      </c>
      <c r="H257" s="290">
        <v>0</v>
      </c>
      <c r="I257" s="298" t="str">
        <f t="shared" si="36"/>
        <v/>
      </c>
      <c r="J257" s="298" t="str">
        <f t="shared" si="37"/>
        <v/>
      </c>
      <c r="K257" s="383"/>
      <c r="L257" s="270">
        <v>1</v>
      </c>
    </row>
    <row r="258" customFormat="1" hidden="1" spans="1:12">
      <c r="A258" s="237">
        <v>2020504</v>
      </c>
      <c r="B258" s="237" t="s">
        <v>291</v>
      </c>
      <c r="C258" s="290">
        <v>0</v>
      </c>
      <c r="D258" s="290">
        <v>0</v>
      </c>
      <c r="E258" s="290"/>
      <c r="F258" s="374">
        <f t="shared" si="39"/>
        <v>0</v>
      </c>
      <c r="G258" s="290">
        <f t="shared" si="38"/>
        <v>0</v>
      </c>
      <c r="H258" s="290">
        <v>0</v>
      </c>
      <c r="I258" s="298" t="str">
        <f t="shared" si="36"/>
        <v/>
      </c>
      <c r="J258" s="298" t="str">
        <f t="shared" si="37"/>
        <v/>
      </c>
      <c r="K258" s="383"/>
      <c r="L258" s="270">
        <v>1</v>
      </c>
    </row>
    <row r="259" customFormat="1" hidden="1" spans="1:12">
      <c r="A259" s="237">
        <v>2020505</v>
      </c>
      <c r="B259" s="237" t="s">
        <v>292</v>
      </c>
      <c r="C259" s="290">
        <v>0</v>
      </c>
      <c r="D259" s="290">
        <v>0</v>
      </c>
      <c r="E259" s="290"/>
      <c r="F259" s="374">
        <f t="shared" si="39"/>
        <v>0</v>
      </c>
      <c r="G259" s="290">
        <f t="shared" si="38"/>
        <v>0</v>
      </c>
      <c r="H259" s="290">
        <v>0</v>
      </c>
      <c r="I259" s="298" t="str">
        <f t="shared" si="36"/>
        <v/>
      </c>
      <c r="J259" s="298" t="str">
        <f t="shared" si="37"/>
        <v/>
      </c>
      <c r="K259" s="383"/>
      <c r="L259" s="270">
        <v>1</v>
      </c>
    </row>
    <row r="260" customFormat="1" hidden="1" spans="1:12">
      <c r="A260" s="237">
        <v>2020599</v>
      </c>
      <c r="B260" s="237" t="s">
        <v>293</v>
      </c>
      <c r="C260" s="290">
        <v>0</v>
      </c>
      <c r="D260" s="290">
        <v>0</v>
      </c>
      <c r="E260" s="290"/>
      <c r="F260" s="374">
        <f t="shared" si="39"/>
        <v>0</v>
      </c>
      <c r="G260" s="290">
        <f t="shared" si="38"/>
        <v>0</v>
      </c>
      <c r="H260" s="290">
        <v>0</v>
      </c>
      <c r="I260" s="298" t="str">
        <f t="shared" si="36"/>
        <v/>
      </c>
      <c r="J260" s="298" t="str">
        <f t="shared" si="37"/>
        <v/>
      </c>
      <c r="K260" s="383"/>
      <c r="L260" s="270">
        <v>1</v>
      </c>
    </row>
    <row r="261" customFormat="1" hidden="1" spans="1:12">
      <c r="A261" s="237">
        <v>20206</v>
      </c>
      <c r="B261" s="373" t="s">
        <v>294</v>
      </c>
      <c r="C261" s="290">
        <f t="shared" ref="C261:H261" si="50">C262</f>
        <v>0</v>
      </c>
      <c r="D261" s="290">
        <f t="shared" si="50"/>
        <v>0</v>
      </c>
      <c r="E261" s="290">
        <v>0</v>
      </c>
      <c r="F261" s="290">
        <f t="shared" si="50"/>
        <v>0</v>
      </c>
      <c r="G261" s="290">
        <f t="shared" si="50"/>
        <v>0</v>
      </c>
      <c r="H261" s="290">
        <f t="shared" si="50"/>
        <v>0</v>
      </c>
      <c r="I261" s="298" t="str">
        <f t="shared" si="36"/>
        <v/>
      </c>
      <c r="J261" s="298" t="str">
        <f t="shared" si="37"/>
        <v/>
      </c>
      <c r="K261" s="383"/>
      <c r="L261" s="270">
        <v>1</v>
      </c>
    </row>
    <row r="262" customFormat="1" hidden="1" spans="1:12">
      <c r="A262" s="237">
        <v>2020601</v>
      </c>
      <c r="B262" s="237" t="s">
        <v>295</v>
      </c>
      <c r="C262" s="290">
        <v>0</v>
      </c>
      <c r="D262" s="290">
        <v>0</v>
      </c>
      <c r="E262" s="290"/>
      <c r="F262" s="374">
        <f t="shared" si="39"/>
        <v>0</v>
      </c>
      <c r="G262" s="290">
        <f t="shared" si="38"/>
        <v>0</v>
      </c>
      <c r="H262" s="290">
        <v>0</v>
      </c>
      <c r="I262" s="298" t="str">
        <f t="shared" si="36"/>
        <v/>
      </c>
      <c r="J262" s="298" t="str">
        <f t="shared" si="37"/>
        <v/>
      </c>
      <c r="K262" s="383"/>
      <c r="L262" s="270">
        <v>1</v>
      </c>
    </row>
    <row r="263" customFormat="1" hidden="1" spans="1:12">
      <c r="A263" s="237">
        <v>20207</v>
      </c>
      <c r="B263" s="373" t="s">
        <v>296</v>
      </c>
      <c r="C263" s="290">
        <f t="shared" ref="C263:H263" si="51">SUM(C264:C267)</f>
        <v>0</v>
      </c>
      <c r="D263" s="290">
        <f t="shared" si="51"/>
        <v>0</v>
      </c>
      <c r="E263" s="290">
        <v>0</v>
      </c>
      <c r="F263" s="290">
        <f t="shared" si="51"/>
        <v>0</v>
      </c>
      <c r="G263" s="290">
        <f t="shared" si="51"/>
        <v>0</v>
      </c>
      <c r="H263" s="290">
        <f t="shared" si="51"/>
        <v>0</v>
      </c>
      <c r="I263" s="298" t="str">
        <f t="shared" ref="I263:I326" si="52">IF(ISERROR(H263/G263),"",H263/G263*100)</f>
        <v/>
      </c>
      <c r="J263" s="298" t="str">
        <f t="shared" ref="J263:J326" si="53">IF(ISERROR(H263/C263),"",H263/C263*100)</f>
        <v/>
      </c>
      <c r="K263" s="383"/>
      <c r="L263" s="270">
        <v>1</v>
      </c>
    </row>
    <row r="264" customFormat="1" hidden="1" spans="1:12">
      <c r="A264" s="237">
        <v>2020701</v>
      </c>
      <c r="B264" s="237" t="s">
        <v>297</v>
      </c>
      <c r="C264" s="290">
        <v>0</v>
      </c>
      <c r="D264" s="290">
        <v>0</v>
      </c>
      <c r="E264" s="290"/>
      <c r="F264" s="374">
        <f t="shared" si="39"/>
        <v>0</v>
      </c>
      <c r="G264" s="290">
        <f t="shared" ref="G264:G326" si="54">H264+K264</f>
        <v>0</v>
      </c>
      <c r="H264" s="290">
        <v>0</v>
      </c>
      <c r="I264" s="298" t="str">
        <f t="shared" si="52"/>
        <v/>
      </c>
      <c r="J264" s="298" t="str">
        <f t="shared" si="53"/>
        <v/>
      </c>
      <c r="K264" s="383"/>
      <c r="L264" s="270">
        <v>1</v>
      </c>
    </row>
    <row r="265" customFormat="1" hidden="1" spans="1:12">
      <c r="A265" s="237">
        <v>2020702</v>
      </c>
      <c r="B265" s="237" t="s">
        <v>298</v>
      </c>
      <c r="C265" s="290">
        <v>0</v>
      </c>
      <c r="D265" s="290">
        <v>0</v>
      </c>
      <c r="E265" s="290"/>
      <c r="F265" s="374">
        <f t="shared" si="39"/>
        <v>0</v>
      </c>
      <c r="G265" s="290">
        <f t="shared" si="54"/>
        <v>0</v>
      </c>
      <c r="H265" s="290">
        <v>0</v>
      </c>
      <c r="I265" s="298" t="str">
        <f t="shared" si="52"/>
        <v/>
      </c>
      <c r="J265" s="298" t="str">
        <f t="shared" si="53"/>
        <v/>
      </c>
      <c r="K265" s="383"/>
      <c r="L265" s="270">
        <v>1</v>
      </c>
    </row>
    <row r="266" customFormat="1" hidden="1" spans="1:12">
      <c r="A266" s="237">
        <v>2020703</v>
      </c>
      <c r="B266" s="237" t="s">
        <v>299</v>
      </c>
      <c r="C266" s="290">
        <v>0</v>
      </c>
      <c r="D266" s="290">
        <v>0</v>
      </c>
      <c r="E266" s="290"/>
      <c r="F266" s="374">
        <f t="shared" ref="F266:F329" si="55">G266-E266</f>
        <v>0</v>
      </c>
      <c r="G266" s="290">
        <f t="shared" si="54"/>
        <v>0</v>
      </c>
      <c r="H266" s="290">
        <v>0</v>
      </c>
      <c r="I266" s="298" t="str">
        <f t="shared" si="52"/>
        <v/>
      </c>
      <c r="J266" s="298" t="str">
        <f t="shared" si="53"/>
        <v/>
      </c>
      <c r="K266" s="383"/>
      <c r="L266" s="270">
        <v>1</v>
      </c>
    </row>
    <row r="267" customFormat="1" hidden="1" spans="1:12">
      <c r="A267" s="237">
        <v>2020799</v>
      </c>
      <c r="B267" s="237" t="s">
        <v>300</v>
      </c>
      <c r="C267" s="290">
        <v>0</v>
      </c>
      <c r="D267" s="290">
        <v>0</v>
      </c>
      <c r="E267" s="290"/>
      <c r="F267" s="374">
        <f t="shared" si="55"/>
        <v>0</v>
      </c>
      <c r="G267" s="290">
        <f t="shared" si="54"/>
        <v>0</v>
      </c>
      <c r="H267" s="290">
        <v>0</v>
      </c>
      <c r="I267" s="298" t="str">
        <f t="shared" si="52"/>
        <v/>
      </c>
      <c r="J267" s="298" t="str">
        <f t="shared" si="53"/>
        <v/>
      </c>
      <c r="K267" s="383"/>
      <c r="L267" s="270">
        <v>1</v>
      </c>
    </row>
    <row r="268" customFormat="1" hidden="1" spans="1:12">
      <c r="A268" s="237">
        <v>20208</v>
      </c>
      <c r="B268" s="373" t="s">
        <v>301</v>
      </c>
      <c r="C268" s="290">
        <f t="shared" ref="C268:H268" si="56">SUM(C269:C273)</f>
        <v>0</v>
      </c>
      <c r="D268" s="290">
        <f t="shared" si="56"/>
        <v>0</v>
      </c>
      <c r="E268" s="290">
        <v>0</v>
      </c>
      <c r="F268" s="290">
        <f t="shared" si="56"/>
        <v>0</v>
      </c>
      <c r="G268" s="290">
        <f t="shared" si="56"/>
        <v>0</v>
      </c>
      <c r="H268" s="290">
        <f t="shared" si="56"/>
        <v>0</v>
      </c>
      <c r="I268" s="298" t="str">
        <f t="shared" si="52"/>
        <v/>
      </c>
      <c r="J268" s="298" t="str">
        <f t="shared" si="53"/>
        <v/>
      </c>
      <c r="K268" s="383"/>
      <c r="L268" s="270">
        <v>1</v>
      </c>
    </row>
    <row r="269" customFormat="1" hidden="1" spans="1:12">
      <c r="A269" s="237">
        <v>2020801</v>
      </c>
      <c r="B269" s="237" t="s">
        <v>135</v>
      </c>
      <c r="C269" s="290">
        <v>0</v>
      </c>
      <c r="D269" s="290">
        <v>0</v>
      </c>
      <c r="E269" s="290"/>
      <c r="F269" s="374">
        <f t="shared" si="55"/>
        <v>0</v>
      </c>
      <c r="G269" s="290">
        <f t="shared" si="54"/>
        <v>0</v>
      </c>
      <c r="H269" s="290">
        <v>0</v>
      </c>
      <c r="I269" s="298" t="str">
        <f t="shared" si="52"/>
        <v/>
      </c>
      <c r="J269" s="298" t="str">
        <f t="shared" si="53"/>
        <v/>
      </c>
      <c r="K269" s="383"/>
      <c r="L269" s="270">
        <v>1</v>
      </c>
    </row>
    <row r="270" customFormat="1" hidden="1" spans="1:12">
      <c r="A270" s="237">
        <v>2020802</v>
      </c>
      <c r="B270" s="237" t="s">
        <v>136</v>
      </c>
      <c r="C270" s="290">
        <v>0</v>
      </c>
      <c r="D270" s="290">
        <v>0</v>
      </c>
      <c r="E270" s="290"/>
      <c r="F270" s="374">
        <f t="shared" si="55"/>
        <v>0</v>
      </c>
      <c r="G270" s="290">
        <f t="shared" si="54"/>
        <v>0</v>
      </c>
      <c r="H270" s="290">
        <v>0</v>
      </c>
      <c r="I270" s="298" t="str">
        <f t="shared" si="52"/>
        <v/>
      </c>
      <c r="J270" s="298" t="str">
        <f t="shared" si="53"/>
        <v/>
      </c>
      <c r="K270" s="383"/>
      <c r="L270" s="270">
        <v>1</v>
      </c>
    </row>
    <row r="271" customFormat="1" hidden="1" spans="1:12">
      <c r="A271" s="237">
        <v>2020803</v>
      </c>
      <c r="B271" s="237" t="s">
        <v>137</v>
      </c>
      <c r="C271" s="290">
        <v>0</v>
      </c>
      <c r="D271" s="290">
        <v>0</v>
      </c>
      <c r="E271" s="290"/>
      <c r="F271" s="374">
        <f t="shared" si="55"/>
        <v>0</v>
      </c>
      <c r="G271" s="290">
        <f t="shared" si="54"/>
        <v>0</v>
      </c>
      <c r="H271" s="290">
        <v>0</v>
      </c>
      <c r="I271" s="298" t="str">
        <f t="shared" si="52"/>
        <v/>
      </c>
      <c r="J271" s="298" t="str">
        <f t="shared" si="53"/>
        <v/>
      </c>
      <c r="K271" s="383"/>
      <c r="L271" s="270">
        <v>1</v>
      </c>
    </row>
    <row r="272" customFormat="1" hidden="1" spans="1:12">
      <c r="A272" s="237">
        <v>2020850</v>
      </c>
      <c r="B272" s="237" t="s">
        <v>145</v>
      </c>
      <c r="C272" s="290">
        <v>0</v>
      </c>
      <c r="D272" s="290">
        <v>0</v>
      </c>
      <c r="E272" s="290"/>
      <c r="F272" s="374">
        <f t="shared" si="55"/>
        <v>0</v>
      </c>
      <c r="G272" s="290">
        <f t="shared" si="54"/>
        <v>0</v>
      </c>
      <c r="H272" s="290">
        <v>0</v>
      </c>
      <c r="I272" s="298" t="str">
        <f t="shared" si="52"/>
        <v/>
      </c>
      <c r="J272" s="298" t="str">
        <f t="shared" si="53"/>
        <v/>
      </c>
      <c r="K272" s="383"/>
      <c r="L272" s="270">
        <v>1</v>
      </c>
    </row>
    <row r="273" customFormat="1" hidden="1" spans="1:12">
      <c r="A273" s="237">
        <v>2020899</v>
      </c>
      <c r="B273" s="237" t="s">
        <v>302</v>
      </c>
      <c r="C273" s="290">
        <v>0</v>
      </c>
      <c r="D273" s="290">
        <v>0</v>
      </c>
      <c r="E273" s="290"/>
      <c r="F273" s="374">
        <f t="shared" si="55"/>
        <v>0</v>
      </c>
      <c r="G273" s="290">
        <f t="shared" si="54"/>
        <v>0</v>
      </c>
      <c r="H273" s="290">
        <v>0</v>
      </c>
      <c r="I273" s="298" t="str">
        <f t="shared" si="52"/>
        <v/>
      </c>
      <c r="J273" s="298" t="str">
        <f t="shared" si="53"/>
        <v/>
      </c>
      <c r="K273" s="383"/>
      <c r="L273" s="270">
        <v>1</v>
      </c>
    </row>
    <row r="274" customFormat="1" hidden="1" spans="1:12">
      <c r="A274" s="237">
        <v>20299</v>
      </c>
      <c r="B274" s="373" t="s">
        <v>303</v>
      </c>
      <c r="C274" s="290">
        <f t="shared" ref="C274:H274" si="57">C275</f>
        <v>0</v>
      </c>
      <c r="D274" s="290">
        <f t="shared" si="57"/>
        <v>0</v>
      </c>
      <c r="E274" s="290">
        <v>0</v>
      </c>
      <c r="F274" s="290">
        <f t="shared" si="57"/>
        <v>0</v>
      </c>
      <c r="G274" s="290">
        <f t="shared" si="57"/>
        <v>0</v>
      </c>
      <c r="H274" s="290">
        <f t="shared" si="57"/>
        <v>0</v>
      </c>
      <c r="I274" s="298" t="str">
        <f t="shared" si="52"/>
        <v/>
      </c>
      <c r="J274" s="298" t="str">
        <f t="shared" si="53"/>
        <v/>
      </c>
      <c r="K274" s="383"/>
      <c r="L274" s="270">
        <v>1</v>
      </c>
    </row>
    <row r="275" customFormat="1" hidden="1" spans="1:12">
      <c r="A275" s="237">
        <v>2029999</v>
      </c>
      <c r="B275" s="237" t="s">
        <v>304</v>
      </c>
      <c r="C275" s="290">
        <v>0</v>
      </c>
      <c r="D275" s="290">
        <v>0</v>
      </c>
      <c r="E275" s="290"/>
      <c r="F275" s="374">
        <f t="shared" si="55"/>
        <v>0</v>
      </c>
      <c r="G275" s="290">
        <f t="shared" si="54"/>
        <v>0</v>
      </c>
      <c r="H275" s="290">
        <v>0</v>
      </c>
      <c r="I275" s="298" t="str">
        <f t="shared" si="52"/>
        <v/>
      </c>
      <c r="J275" s="298" t="str">
        <f t="shared" si="53"/>
        <v/>
      </c>
      <c r="K275" s="383"/>
      <c r="L275" s="270">
        <v>1</v>
      </c>
    </row>
    <row r="276" spans="1:10">
      <c r="A276" s="237">
        <v>203</v>
      </c>
      <c r="B276" s="373" t="s">
        <v>305</v>
      </c>
      <c r="C276" s="290">
        <f t="shared" ref="C276:H276" si="58">SUM(C277,C281,C283,C285,C293)</f>
        <v>1274</v>
      </c>
      <c r="D276" s="290">
        <f t="shared" si="58"/>
        <v>1260</v>
      </c>
      <c r="E276" s="290">
        <v>1688</v>
      </c>
      <c r="F276" s="290">
        <f t="shared" si="58"/>
        <v>627</v>
      </c>
      <c r="G276" s="290">
        <f t="shared" si="58"/>
        <v>2315</v>
      </c>
      <c r="H276" s="290">
        <f t="shared" si="58"/>
        <v>1075</v>
      </c>
      <c r="I276" s="298">
        <f t="shared" si="52"/>
        <v>46.4</v>
      </c>
      <c r="J276" s="298">
        <f t="shared" si="53"/>
        <v>84.4</v>
      </c>
    </row>
    <row r="277" customFormat="1" hidden="1" spans="1:12">
      <c r="A277" s="237">
        <v>20301</v>
      </c>
      <c r="B277" s="373" t="s">
        <v>1194</v>
      </c>
      <c r="C277" s="290">
        <f t="shared" ref="C277:H277" si="59">SUM(C278:C280)</f>
        <v>0</v>
      </c>
      <c r="D277" s="290">
        <f t="shared" si="59"/>
        <v>0</v>
      </c>
      <c r="E277" s="290">
        <v>0</v>
      </c>
      <c r="F277" s="290">
        <f t="shared" si="59"/>
        <v>0</v>
      </c>
      <c r="G277" s="290">
        <f t="shared" si="59"/>
        <v>0</v>
      </c>
      <c r="H277" s="290">
        <f t="shared" si="59"/>
        <v>0</v>
      </c>
      <c r="I277" s="298" t="str">
        <f t="shared" si="52"/>
        <v/>
      </c>
      <c r="J277" s="298" t="str">
        <f t="shared" si="53"/>
        <v/>
      </c>
      <c r="K277" s="383"/>
      <c r="L277" s="270">
        <v>1</v>
      </c>
    </row>
    <row r="278" customFormat="1" hidden="1" spans="1:12">
      <c r="A278" s="237">
        <v>2030101</v>
      </c>
      <c r="B278" s="237" t="s">
        <v>307</v>
      </c>
      <c r="C278" s="290">
        <v>0</v>
      </c>
      <c r="D278" s="290">
        <v>0</v>
      </c>
      <c r="E278" s="290"/>
      <c r="F278" s="374">
        <f t="shared" si="55"/>
        <v>0</v>
      </c>
      <c r="G278" s="290">
        <f t="shared" si="54"/>
        <v>0</v>
      </c>
      <c r="H278" s="290">
        <v>0</v>
      </c>
      <c r="I278" s="298" t="str">
        <f t="shared" si="52"/>
        <v/>
      </c>
      <c r="J278" s="298" t="str">
        <f t="shared" si="53"/>
        <v/>
      </c>
      <c r="K278" s="383"/>
      <c r="L278" s="270">
        <v>1</v>
      </c>
    </row>
    <row r="279" customFormat="1" hidden="1" spans="1:12">
      <c r="A279" s="237">
        <v>2030102</v>
      </c>
      <c r="B279" s="237" t="s">
        <v>318</v>
      </c>
      <c r="C279" s="290"/>
      <c r="D279" s="290"/>
      <c r="E279" s="290"/>
      <c r="F279" s="374">
        <f t="shared" si="55"/>
        <v>0</v>
      </c>
      <c r="G279" s="290">
        <f t="shared" si="54"/>
        <v>0</v>
      </c>
      <c r="H279" s="290">
        <v>0</v>
      </c>
      <c r="I279" s="298" t="str">
        <f t="shared" si="52"/>
        <v/>
      </c>
      <c r="J279" s="298" t="str">
        <f t="shared" si="53"/>
        <v/>
      </c>
      <c r="K279" s="383"/>
      <c r="L279" s="270">
        <v>1</v>
      </c>
    </row>
    <row r="280" customFormat="1" hidden="1" spans="1:12">
      <c r="A280" s="237">
        <v>2030199</v>
      </c>
      <c r="B280" s="237" t="s">
        <v>1195</v>
      </c>
      <c r="C280" s="290"/>
      <c r="D280" s="290"/>
      <c r="E280" s="290"/>
      <c r="F280" s="374">
        <f t="shared" si="55"/>
        <v>0</v>
      </c>
      <c r="G280" s="290">
        <f t="shared" si="54"/>
        <v>0</v>
      </c>
      <c r="H280" s="290">
        <v>0</v>
      </c>
      <c r="I280" s="298" t="str">
        <f t="shared" si="52"/>
        <v/>
      </c>
      <c r="J280" s="298" t="str">
        <f t="shared" si="53"/>
        <v/>
      </c>
      <c r="K280" s="383"/>
      <c r="L280" s="270">
        <v>1</v>
      </c>
    </row>
    <row r="281" customFormat="1" hidden="1" spans="1:12">
      <c r="A281" s="237">
        <v>20304</v>
      </c>
      <c r="B281" s="373" t="s">
        <v>308</v>
      </c>
      <c r="C281" s="290">
        <f t="shared" ref="C281:H281" si="60">C282</f>
        <v>0</v>
      </c>
      <c r="D281" s="290">
        <f t="shared" si="60"/>
        <v>0</v>
      </c>
      <c r="E281" s="290">
        <v>0</v>
      </c>
      <c r="F281" s="290">
        <f t="shared" si="60"/>
        <v>0</v>
      </c>
      <c r="G281" s="290">
        <f t="shared" si="60"/>
        <v>0</v>
      </c>
      <c r="H281" s="290">
        <f t="shared" si="60"/>
        <v>0</v>
      </c>
      <c r="I281" s="298" t="str">
        <f t="shared" si="52"/>
        <v/>
      </c>
      <c r="J281" s="298" t="str">
        <f t="shared" si="53"/>
        <v/>
      </c>
      <c r="K281" s="383"/>
      <c r="L281" s="270">
        <v>1</v>
      </c>
    </row>
    <row r="282" customFormat="1" hidden="1" spans="1:12">
      <c r="A282" s="237">
        <v>2030401</v>
      </c>
      <c r="B282" s="237" t="s">
        <v>309</v>
      </c>
      <c r="C282" s="290">
        <v>0</v>
      </c>
      <c r="D282" s="290">
        <v>0</v>
      </c>
      <c r="E282" s="290"/>
      <c r="F282" s="374">
        <f t="shared" si="55"/>
        <v>0</v>
      </c>
      <c r="G282" s="290">
        <f t="shared" si="54"/>
        <v>0</v>
      </c>
      <c r="H282" s="290">
        <v>0</v>
      </c>
      <c r="I282" s="298" t="str">
        <f t="shared" si="52"/>
        <v/>
      </c>
      <c r="J282" s="298" t="str">
        <f t="shared" si="53"/>
        <v/>
      </c>
      <c r="K282" s="383"/>
      <c r="L282" s="270">
        <v>1</v>
      </c>
    </row>
    <row r="283" customFormat="1" hidden="1" spans="1:12">
      <c r="A283" s="237">
        <v>20305</v>
      </c>
      <c r="B283" s="373" t="s">
        <v>310</v>
      </c>
      <c r="C283" s="290">
        <f t="shared" ref="C283:H283" si="61">C284</f>
        <v>0</v>
      </c>
      <c r="D283" s="290">
        <f t="shared" si="61"/>
        <v>0</v>
      </c>
      <c r="E283" s="290">
        <v>0</v>
      </c>
      <c r="F283" s="290">
        <f t="shared" si="61"/>
        <v>0</v>
      </c>
      <c r="G283" s="290">
        <f t="shared" si="61"/>
        <v>0</v>
      </c>
      <c r="H283" s="290">
        <f t="shared" si="61"/>
        <v>0</v>
      </c>
      <c r="I283" s="298" t="str">
        <f t="shared" si="52"/>
        <v/>
      </c>
      <c r="J283" s="298" t="str">
        <f t="shared" si="53"/>
        <v/>
      </c>
      <c r="K283" s="383"/>
      <c r="L283" s="270">
        <v>1</v>
      </c>
    </row>
    <row r="284" customFormat="1" hidden="1" spans="1:12">
      <c r="A284" s="237">
        <v>2030501</v>
      </c>
      <c r="B284" s="237" t="s">
        <v>311</v>
      </c>
      <c r="C284" s="290">
        <v>0</v>
      </c>
      <c r="D284" s="290">
        <v>0</v>
      </c>
      <c r="E284" s="290"/>
      <c r="F284" s="374">
        <f t="shared" si="55"/>
        <v>0</v>
      </c>
      <c r="G284" s="290">
        <f t="shared" si="54"/>
        <v>0</v>
      </c>
      <c r="H284" s="290">
        <v>0</v>
      </c>
      <c r="I284" s="298" t="str">
        <f t="shared" si="52"/>
        <v/>
      </c>
      <c r="J284" s="298" t="str">
        <f t="shared" si="53"/>
        <v/>
      </c>
      <c r="K284" s="383"/>
      <c r="L284" s="270">
        <v>1</v>
      </c>
    </row>
    <row r="285" s="217" customFormat="1" spans="1:11">
      <c r="A285" s="237">
        <v>20306</v>
      </c>
      <c r="B285" s="373" t="s">
        <v>312</v>
      </c>
      <c r="C285" s="290">
        <f t="shared" ref="C285:H285" si="62">SUM(C286:C292)</f>
        <v>1274</v>
      </c>
      <c r="D285" s="290">
        <f t="shared" si="62"/>
        <v>1260</v>
      </c>
      <c r="E285" s="290">
        <v>1688</v>
      </c>
      <c r="F285" s="290">
        <f t="shared" si="62"/>
        <v>627</v>
      </c>
      <c r="G285" s="290">
        <f t="shared" si="62"/>
        <v>2315</v>
      </c>
      <c r="H285" s="290">
        <f t="shared" si="62"/>
        <v>1075</v>
      </c>
      <c r="I285" s="298">
        <f t="shared" si="52"/>
        <v>46.4</v>
      </c>
      <c r="J285" s="298">
        <f t="shared" si="53"/>
        <v>84.4</v>
      </c>
      <c r="K285" s="383"/>
    </row>
    <row r="286" customFormat="1" hidden="1" spans="1:12">
      <c r="A286" s="237">
        <v>2030601</v>
      </c>
      <c r="B286" s="237" t="s">
        <v>313</v>
      </c>
      <c r="C286" s="290">
        <v>0</v>
      </c>
      <c r="D286" s="290">
        <v>0</v>
      </c>
      <c r="E286" s="290"/>
      <c r="F286" s="374">
        <f t="shared" si="55"/>
        <v>0</v>
      </c>
      <c r="G286" s="290">
        <f t="shared" si="54"/>
        <v>0</v>
      </c>
      <c r="H286" s="290">
        <v>0</v>
      </c>
      <c r="I286" s="298" t="str">
        <f t="shared" si="52"/>
        <v/>
      </c>
      <c r="J286" s="298" t="str">
        <f t="shared" si="53"/>
        <v/>
      </c>
      <c r="K286" s="383"/>
      <c r="L286" s="270">
        <v>1</v>
      </c>
    </row>
    <row r="287" customFormat="1" hidden="1" spans="1:12">
      <c r="A287" s="237">
        <v>2030602</v>
      </c>
      <c r="B287" s="237" t="s">
        <v>314</v>
      </c>
      <c r="C287" s="290">
        <v>0</v>
      </c>
      <c r="D287" s="290">
        <v>0</v>
      </c>
      <c r="E287" s="290"/>
      <c r="F287" s="374">
        <f t="shared" si="55"/>
        <v>0</v>
      </c>
      <c r="G287" s="290">
        <f t="shared" si="54"/>
        <v>0</v>
      </c>
      <c r="H287" s="290">
        <v>0</v>
      </c>
      <c r="I287" s="298" t="str">
        <f t="shared" si="52"/>
        <v/>
      </c>
      <c r="J287" s="298" t="str">
        <f t="shared" si="53"/>
        <v/>
      </c>
      <c r="K287" s="383"/>
      <c r="L287" s="270">
        <v>1</v>
      </c>
    </row>
    <row r="288" s="217" customFormat="1" spans="1:11">
      <c r="A288" s="237">
        <v>2030603</v>
      </c>
      <c r="B288" s="237" t="s">
        <v>315</v>
      </c>
      <c r="C288" s="290">
        <v>182</v>
      </c>
      <c r="D288" s="290">
        <v>223</v>
      </c>
      <c r="E288" s="290">
        <v>15</v>
      </c>
      <c r="F288" s="374">
        <f t="shared" si="55"/>
        <v>37</v>
      </c>
      <c r="G288" s="290">
        <f t="shared" si="54"/>
        <v>52</v>
      </c>
      <c r="H288" s="290">
        <v>52</v>
      </c>
      <c r="I288" s="298">
        <f t="shared" si="52"/>
        <v>100</v>
      </c>
      <c r="J288" s="298">
        <f t="shared" si="53"/>
        <v>28.6</v>
      </c>
      <c r="K288" s="383"/>
    </row>
    <row r="289" customFormat="1" hidden="1" spans="1:12">
      <c r="A289" s="237">
        <v>2030604</v>
      </c>
      <c r="B289" s="237" t="s">
        <v>316</v>
      </c>
      <c r="C289" s="290">
        <v>0</v>
      </c>
      <c r="D289" s="290">
        <v>0</v>
      </c>
      <c r="E289" s="290"/>
      <c r="F289" s="374">
        <f t="shared" si="55"/>
        <v>0</v>
      </c>
      <c r="G289" s="290">
        <f t="shared" si="54"/>
        <v>0</v>
      </c>
      <c r="H289" s="290">
        <v>0</v>
      </c>
      <c r="I289" s="298" t="str">
        <f t="shared" si="52"/>
        <v/>
      </c>
      <c r="J289" s="298" t="str">
        <f t="shared" si="53"/>
        <v/>
      </c>
      <c r="K289" s="383"/>
      <c r="L289" s="270">
        <v>1</v>
      </c>
    </row>
    <row r="290" s="270" customFormat="1" spans="1:11">
      <c r="A290" s="237">
        <v>2030607</v>
      </c>
      <c r="B290" s="237" t="s">
        <v>319</v>
      </c>
      <c r="C290" s="290">
        <v>790</v>
      </c>
      <c r="D290" s="290">
        <v>735</v>
      </c>
      <c r="E290" s="290">
        <v>300</v>
      </c>
      <c r="F290" s="374">
        <f t="shared" si="55"/>
        <v>90</v>
      </c>
      <c r="G290" s="290">
        <f t="shared" si="54"/>
        <v>390</v>
      </c>
      <c r="H290" s="290">
        <v>390</v>
      </c>
      <c r="I290" s="298">
        <f t="shared" si="52"/>
        <v>100</v>
      </c>
      <c r="J290" s="298">
        <f t="shared" si="53"/>
        <v>49.4</v>
      </c>
      <c r="K290" s="383"/>
    </row>
    <row r="291" customFormat="1" hidden="1" spans="1:12">
      <c r="A291" s="237">
        <v>2030608</v>
      </c>
      <c r="B291" s="237" t="s">
        <v>320</v>
      </c>
      <c r="C291" s="290">
        <v>0</v>
      </c>
      <c r="D291" s="290">
        <v>0</v>
      </c>
      <c r="E291" s="290"/>
      <c r="F291" s="374">
        <f t="shared" si="55"/>
        <v>0</v>
      </c>
      <c r="G291" s="290">
        <f t="shared" si="54"/>
        <v>0</v>
      </c>
      <c r="H291" s="290">
        <v>0</v>
      </c>
      <c r="I291" s="298" t="str">
        <f t="shared" si="52"/>
        <v/>
      </c>
      <c r="J291" s="298" t="str">
        <f t="shared" si="53"/>
        <v/>
      </c>
      <c r="K291" s="383"/>
      <c r="L291" s="270">
        <v>1</v>
      </c>
    </row>
    <row r="292" s="217" customFormat="1" spans="1:11">
      <c r="A292" s="237">
        <v>2030699</v>
      </c>
      <c r="B292" s="237" t="s">
        <v>321</v>
      </c>
      <c r="C292" s="290">
        <v>302</v>
      </c>
      <c r="D292" s="290">
        <v>302</v>
      </c>
      <c r="E292" s="290">
        <v>1373</v>
      </c>
      <c r="F292" s="374">
        <f t="shared" si="55"/>
        <v>500</v>
      </c>
      <c r="G292" s="290">
        <f t="shared" si="54"/>
        <v>1873</v>
      </c>
      <c r="H292" s="290">
        <v>633</v>
      </c>
      <c r="I292" s="298">
        <f t="shared" si="52"/>
        <v>33.8</v>
      </c>
      <c r="J292" s="298">
        <f t="shared" si="53"/>
        <v>209.6</v>
      </c>
      <c r="K292" s="383">
        <v>1240</v>
      </c>
    </row>
    <row r="293" customFormat="1" hidden="1" spans="1:12">
      <c r="A293" s="237">
        <v>20399</v>
      </c>
      <c r="B293" s="373" t="s">
        <v>322</v>
      </c>
      <c r="C293" s="290">
        <f t="shared" ref="C293:H293" si="63">C294</f>
        <v>0</v>
      </c>
      <c r="D293" s="290">
        <f t="shared" si="63"/>
        <v>0</v>
      </c>
      <c r="E293" s="290">
        <v>0</v>
      </c>
      <c r="F293" s="290">
        <f t="shared" si="63"/>
        <v>0</v>
      </c>
      <c r="G293" s="290">
        <f t="shared" si="63"/>
        <v>0</v>
      </c>
      <c r="H293" s="290">
        <f t="shared" si="63"/>
        <v>0</v>
      </c>
      <c r="I293" s="298" t="str">
        <f t="shared" si="52"/>
        <v/>
      </c>
      <c r="J293" s="298" t="str">
        <f t="shared" si="53"/>
        <v/>
      </c>
      <c r="K293" s="383"/>
      <c r="L293" s="270">
        <v>1</v>
      </c>
    </row>
    <row r="294" customFormat="1" hidden="1" spans="1:12">
      <c r="A294" s="237">
        <v>2039999</v>
      </c>
      <c r="B294" s="237" t="s">
        <v>323</v>
      </c>
      <c r="C294" s="290">
        <v>0</v>
      </c>
      <c r="D294" s="290">
        <v>0</v>
      </c>
      <c r="E294" s="290"/>
      <c r="F294" s="374">
        <f t="shared" si="55"/>
        <v>0</v>
      </c>
      <c r="G294" s="290">
        <f t="shared" si="54"/>
        <v>0</v>
      </c>
      <c r="H294" s="290">
        <v>0</v>
      </c>
      <c r="I294" s="298" t="str">
        <f t="shared" si="52"/>
        <v/>
      </c>
      <c r="J294" s="298" t="str">
        <f t="shared" si="53"/>
        <v/>
      </c>
      <c r="K294" s="383"/>
      <c r="L294" s="270">
        <v>1</v>
      </c>
    </row>
    <row r="295" spans="1:10">
      <c r="A295" s="237">
        <v>204</v>
      </c>
      <c r="B295" s="373" t="s">
        <v>324</v>
      </c>
      <c r="C295" s="290">
        <f t="shared" ref="C295:H295" si="64">C296+C299+C310+C317+C325+C334+C348+C358+C368+C376+C382</f>
        <v>24146</v>
      </c>
      <c r="D295" s="290">
        <f t="shared" si="64"/>
        <v>26787</v>
      </c>
      <c r="E295" s="290">
        <v>20302</v>
      </c>
      <c r="F295" s="290">
        <f t="shared" si="64"/>
        <v>5190</v>
      </c>
      <c r="G295" s="290">
        <f t="shared" si="64"/>
        <v>25492</v>
      </c>
      <c r="H295" s="290">
        <f t="shared" si="64"/>
        <v>25012</v>
      </c>
      <c r="I295" s="298">
        <f t="shared" si="52"/>
        <v>98.1</v>
      </c>
      <c r="J295" s="298">
        <f t="shared" si="53"/>
        <v>103.6</v>
      </c>
    </row>
    <row r="296" customFormat="1" hidden="1" spans="1:12">
      <c r="A296" s="237">
        <v>20401</v>
      </c>
      <c r="B296" s="373" t="s">
        <v>325</v>
      </c>
      <c r="C296" s="290">
        <f t="shared" ref="C296:H296" si="65">SUM(C297:C298)</f>
        <v>0</v>
      </c>
      <c r="D296" s="290">
        <f t="shared" si="65"/>
        <v>0</v>
      </c>
      <c r="E296" s="290">
        <v>0</v>
      </c>
      <c r="F296" s="290">
        <f t="shared" si="65"/>
        <v>0</v>
      </c>
      <c r="G296" s="290">
        <f t="shared" si="65"/>
        <v>0</v>
      </c>
      <c r="H296" s="290">
        <f t="shared" si="65"/>
        <v>0</v>
      </c>
      <c r="I296" s="298" t="str">
        <f t="shared" si="52"/>
        <v/>
      </c>
      <c r="J296" s="298" t="str">
        <f t="shared" si="53"/>
        <v/>
      </c>
      <c r="K296" s="383"/>
      <c r="L296" s="270">
        <v>1</v>
      </c>
    </row>
    <row r="297" s="270" customFormat="1" hidden="1" spans="1:12">
      <c r="A297" s="237">
        <v>2040101</v>
      </c>
      <c r="B297" s="237" t="s">
        <v>326</v>
      </c>
      <c r="C297" s="290">
        <v>0</v>
      </c>
      <c r="D297" s="290">
        <v>0</v>
      </c>
      <c r="E297" s="290"/>
      <c r="F297" s="374">
        <f t="shared" si="55"/>
        <v>0</v>
      </c>
      <c r="G297" s="290">
        <f t="shared" si="54"/>
        <v>0</v>
      </c>
      <c r="H297" s="290">
        <v>0</v>
      </c>
      <c r="I297" s="298" t="str">
        <f t="shared" si="52"/>
        <v/>
      </c>
      <c r="J297" s="298" t="str">
        <f t="shared" si="53"/>
        <v/>
      </c>
      <c r="K297" s="383"/>
      <c r="L297" s="270">
        <v>1</v>
      </c>
    </row>
    <row r="298" s="270" customFormat="1" hidden="1" spans="1:12">
      <c r="A298" s="237">
        <v>2040199</v>
      </c>
      <c r="B298" s="237" t="s">
        <v>327</v>
      </c>
      <c r="C298" s="290">
        <v>0</v>
      </c>
      <c r="D298" s="290">
        <v>0</v>
      </c>
      <c r="E298" s="290"/>
      <c r="F298" s="374">
        <f t="shared" si="55"/>
        <v>0</v>
      </c>
      <c r="G298" s="290">
        <f t="shared" si="54"/>
        <v>0</v>
      </c>
      <c r="H298" s="290">
        <v>0</v>
      </c>
      <c r="I298" s="298" t="str">
        <f t="shared" si="52"/>
        <v/>
      </c>
      <c r="J298" s="298" t="str">
        <f t="shared" si="53"/>
        <v/>
      </c>
      <c r="K298" s="383"/>
      <c r="L298" s="270">
        <v>1</v>
      </c>
    </row>
    <row r="299" s="217" customFormat="1" spans="1:11">
      <c r="A299" s="237">
        <v>20402</v>
      </c>
      <c r="B299" s="373" t="s">
        <v>328</v>
      </c>
      <c r="C299" s="290">
        <f t="shared" ref="C299:H299" si="66">SUM(C300:C309)</f>
        <v>21708</v>
      </c>
      <c r="D299" s="290">
        <f t="shared" si="66"/>
        <v>24252</v>
      </c>
      <c r="E299" s="290">
        <v>18539</v>
      </c>
      <c r="F299" s="290">
        <f t="shared" si="66"/>
        <v>4597</v>
      </c>
      <c r="G299" s="290">
        <f t="shared" si="66"/>
        <v>23136</v>
      </c>
      <c r="H299" s="290">
        <f t="shared" si="66"/>
        <v>22801</v>
      </c>
      <c r="I299" s="298">
        <f t="shared" si="52"/>
        <v>98.6</v>
      </c>
      <c r="J299" s="298">
        <f t="shared" si="53"/>
        <v>105</v>
      </c>
      <c r="K299" s="383"/>
    </row>
    <row r="300" s="270" customFormat="1" spans="1:11">
      <c r="A300" s="237">
        <v>2040201</v>
      </c>
      <c r="B300" s="237" t="s">
        <v>135</v>
      </c>
      <c r="C300" s="290">
        <v>17639</v>
      </c>
      <c r="D300" s="290">
        <v>18141</v>
      </c>
      <c r="E300" s="290">
        <v>14555</v>
      </c>
      <c r="F300" s="374">
        <f t="shared" si="55"/>
        <v>3223</v>
      </c>
      <c r="G300" s="290">
        <f t="shared" si="54"/>
        <v>17778</v>
      </c>
      <c r="H300" s="290">
        <v>17778</v>
      </c>
      <c r="I300" s="298">
        <f t="shared" si="52"/>
        <v>100</v>
      </c>
      <c r="J300" s="298">
        <f t="shared" si="53"/>
        <v>100.8</v>
      </c>
      <c r="K300" s="383"/>
    </row>
    <row r="301" s="217" customFormat="1" spans="1:11">
      <c r="A301" s="237">
        <v>2040202</v>
      </c>
      <c r="B301" s="237" t="s">
        <v>136</v>
      </c>
      <c r="C301" s="290">
        <v>2447</v>
      </c>
      <c r="D301" s="290">
        <v>4323</v>
      </c>
      <c r="E301" s="290">
        <v>1836</v>
      </c>
      <c r="F301" s="374">
        <f t="shared" si="55"/>
        <v>487</v>
      </c>
      <c r="G301" s="290">
        <f t="shared" si="54"/>
        <v>2323</v>
      </c>
      <c r="H301" s="290">
        <v>2117</v>
      </c>
      <c r="I301" s="298">
        <f t="shared" si="52"/>
        <v>91.1</v>
      </c>
      <c r="J301" s="298">
        <f t="shared" si="53"/>
        <v>86.5</v>
      </c>
      <c r="K301" s="383">
        <v>206</v>
      </c>
    </row>
    <row r="302" s="217" customFormat="1" spans="1:11">
      <c r="A302" s="237">
        <v>2040203</v>
      </c>
      <c r="B302" s="237" t="s">
        <v>137</v>
      </c>
      <c r="C302" s="290">
        <v>0</v>
      </c>
      <c r="D302" s="290">
        <v>0</v>
      </c>
      <c r="E302" s="290">
        <v>27</v>
      </c>
      <c r="F302" s="374">
        <f t="shared" si="55"/>
        <v>6</v>
      </c>
      <c r="G302" s="290">
        <f t="shared" si="54"/>
        <v>33</v>
      </c>
      <c r="H302" s="290">
        <v>33</v>
      </c>
      <c r="I302" s="298">
        <f t="shared" si="52"/>
        <v>100</v>
      </c>
      <c r="J302" s="298" t="str">
        <f t="shared" si="53"/>
        <v/>
      </c>
      <c r="K302" s="383"/>
    </row>
    <row r="303" s="217" customFormat="1" spans="1:11">
      <c r="A303" s="237">
        <v>2040219</v>
      </c>
      <c r="B303" s="237" t="s">
        <v>177</v>
      </c>
      <c r="C303" s="290">
        <v>568</v>
      </c>
      <c r="D303" s="290">
        <v>555</v>
      </c>
      <c r="E303" s="290">
        <v>496</v>
      </c>
      <c r="F303" s="374">
        <f t="shared" si="55"/>
        <v>317</v>
      </c>
      <c r="G303" s="290">
        <f t="shared" si="54"/>
        <v>813</v>
      </c>
      <c r="H303" s="290">
        <v>813</v>
      </c>
      <c r="I303" s="298">
        <f t="shared" si="52"/>
        <v>100</v>
      </c>
      <c r="J303" s="298">
        <f t="shared" si="53"/>
        <v>143.1</v>
      </c>
      <c r="K303" s="383"/>
    </row>
    <row r="304" s="270" customFormat="1" spans="1:11">
      <c r="A304" s="237">
        <v>2040220</v>
      </c>
      <c r="B304" s="237" t="s">
        <v>329</v>
      </c>
      <c r="C304" s="290">
        <v>1016</v>
      </c>
      <c r="D304" s="290">
        <v>1141</v>
      </c>
      <c r="E304" s="290">
        <v>1514</v>
      </c>
      <c r="F304" s="374">
        <f t="shared" si="55"/>
        <v>437</v>
      </c>
      <c r="G304" s="290">
        <f t="shared" si="54"/>
        <v>1951</v>
      </c>
      <c r="H304" s="290">
        <v>1822</v>
      </c>
      <c r="I304" s="298">
        <f t="shared" si="52"/>
        <v>93.4</v>
      </c>
      <c r="J304" s="298">
        <f t="shared" si="53"/>
        <v>179.3</v>
      </c>
      <c r="K304" s="383">
        <v>129</v>
      </c>
    </row>
    <row r="305" s="217" customFormat="1" spans="1:11">
      <c r="A305" s="237">
        <v>2040221</v>
      </c>
      <c r="B305" s="237" t="s">
        <v>330</v>
      </c>
      <c r="C305" s="290">
        <v>10</v>
      </c>
      <c r="D305" s="290">
        <v>10</v>
      </c>
      <c r="E305" s="290">
        <v>13</v>
      </c>
      <c r="F305" s="374">
        <f t="shared" si="55"/>
        <v>2</v>
      </c>
      <c r="G305" s="290">
        <f t="shared" si="54"/>
        <v>15</v>
      </c>
      <c r="H305" s="290">
        <v>15</v>
      </c>
      <c r="I305" s="298">
        <f t="shared" si="52"/>
        <v>100</v>
      </c>
      <c r="J305" s="298">
        <f t="shared" si="53"/>
        <v>150</v>
      </c>
      <c r="K305" s="383"/>
    </row>
    <row r="306" s="270" customFormat="1" spans="1:11">
      <c r="A306" s="237">
        <v>2040222</v>
      </c>
      <c r="B306" s="237" t="s">
        <v>331</v>
      </c>
      <c r="C306" s="290">
        <v>0</v>
      </c>
      <c r="D306" s="290">
        <v>0</v>
      </c>
      <c r="E306" s="290">
        <v>0</v>
      </c>
      <c r="F306" s="374">
        <f t="shared" si="55"/>
        <v>125</v>
      </c>
      <c r="G306" s="290">
        <f t="shared" si="54"/>
        <v>125</v>
      </c>
      <c r="H306" s="290">
        <v>125</v>
      </c>
      <c r="I306" s="298">
        <f t="shared" si="52"/>
        <v>100</v>
      </c>
      <c r="J306" s="298" t="str">
        <f t="shared" si="53"/>
        <v/>
      </c>
      <c r="K306" s="383"/>
    </row>
    <row r="307" customFormat="1" hidden="1" spans="1:12">
      <c r="A307" s="237">
        <v>2040223</v>
      </c>
      <c r="B307" s="237" t="s">
        <v>332</v>
      </c>
      <c r="C307" s="290">
        <v>0</v>
      </c>
      <c r="D307" s="290">
        <v>0</v>
      </c>
      <c r="E307" s="290"/>
      <c r="F307" s="374">
        <f t="shared" si="55"/>
        <v>0</v>
      </c>
      <c r="G307" s="290">
        <f t="shared" si="54"/>
        <v>0</v>
      </c>
      <c r="H307" s="290">
        <v>0</v>
      </c>
      <c r="I307" s="298" t="str">
        <f t="shared" si="52"/>
        <v/>
      </c>
      <c r="J307" s="298" t="str">
        <f t="shared" si="53"/>
        <v/>
      </c>
      <c r="K307" s="383"/>
      <c r="L307" s="270">
        <v>1</v>
      </c>
    </row>
    <row r="308" customFormat="1" hidden="1" spans="1:12">
      <c r="A308" s="237">
        <v>2040250</v>
      </c>
      <c r="B308" s="237" t="s">
        <v>145</v>
      </c>
      <c r="C308" s="290">
        <v>0</v>
      </c>
      <c r="D308" s="290">
        <v>0</v>
      </c>
      <c r="E308" s="290"/>
      <c r="F308" s="374">
        <f t="shared" si="55"/>
        <v>0</v>
      </c>
      <c r="G308" s="290">
        <f t="shared" si="54"/>
        <v>0</v>
      </c>
      <c r="H308" s="290">
        <v>0</v>
      </c>
      <c r="I308" s="298" t="str">
        <f t="shared" si="52"/>
        <v/>
      </c>
      <c r="J308" s="298" t="str">
        <f t="shared" si="53"/>
        <v/>
      </c>
      <c r="K308" s="383"/>
      <c r="L308" s="270">
        <v>1</v>
      </c>
    </row>
    <row r="309" s="270" customFormat="1" spans="1:11">
      <c r="A309" s="237">
        <v>2040299</v>
      </c>
      <c r="B309" s="237" t="s">
        <v>333</v>
      </c>
      <c r="C309" s="290">
        <v>28</v>
      </c>
      <c r="D309" s="290">
        <v>82</v>
      </c>
      <c r="E309" s="290">
        <v>98</v>
      </c>
      <c r="F309" s="374">
        <f t="shared" si="55"/>
        <v>0</v>
      </c>
      <c r="G309" s="290">
        <f t="shared" si="54"/>
        <v>98</v>
      </c>
      <c r="H309" s="290">
        <v>98</v>
      </c>
      <c r="I309" s="298">
        <f t="shared" si="52"/>
        <v>100</v>
      </c>
      <c r="J309" s="298">
        <f t="shared" si="53"/>
        <v>350</v>
      </c>
      <c r="K309" s="383"/>
    </row>
    <row r="310" customFormat="1" hidden="1" spans="1:12">
      <c r="A310" s="237">
        <v>20403</v>
      </c>
      <c r="B310" s="373" t="s">
        <v>334</v>
      </c>
      <c r="C310" s="290">
        <f t="shared" ref="C310:H310" si="67">SUM(C311:C316)</f>
        <v>0</v>
      </c>
      <c r="D310" s="290">
        <f t="shared" si="67"/>
        <v>0</v>
      </c>
      <c r="E310" s="290">
        <v>0</v>
      </c>
      <c r="F310" s="290">
        <f t="shared" si="67"/>
        <v>0</v>
      </c>
      <c r="G310" s="290">
        <f t="shared" si="67"/>
        <v>0</v>
      </c>
      <c r="H310" s="290">
        <f t="shared" si="67"/>
        <v>0</v>
      </c>
      <c r="I310" s="298" t="str">
        <f t="shared" si="52"/>
        <v/>
      </c>
      <c r="J310" s="298" t="str">
        <f t="shared" si="53"/>
        <v/>
      </c>
      <c r="K310" s="383"/>
      <c r="L310" s="270">
        <v>1</v>
      </c>
    </row>
    <row r="311" customFormat="1" hidden="1" spans="1:12">
      <c r="A311" s="237">
        <v>2040301</v>
      </c>
      <c r="B311" s="237" t="s">
        <v>135</v>
      </c>
      <c r="C311" s="290">
        <v>0</v>
      </c>
      <c r="D311" s="290">
        <v>0</v>
      </c>
      <c r="E311" s="290"/>
      <c r="F311" s="374">
        <f t="shared" si="55"/>
        <v>0</v>
      </c>
      <c r="G311" s="290">
        <f t="shared" si="54"/>
        <v>0</v>
      </c>
      <c r="H311" s="290">
        <v>0</v>
      </c>
      <c r="I311" s="298" t="str">
        <f t="shared" si="52"/>
        <v/>
      </c>
      <c r="J311" s="298" t="str">
        <f t="shared" si="53"/>
        <v/>
      </c>
      <c r="K311" s="383"/>
      <c r="L311" s="270">
        <v>1</v>
      </c>
    </row>
    <row r="312" customFormat="1" hidden="1" spans="1:12">
      <c r="A312" s="237">
        <v>2040302</v>
      </c>
      <c r="B312" s="237" t="s">
        <v>136</v>
      </c>
      <c r="C312" s="290">
        <v>0</v>
      </c>
      <c r="D312" s="290">
        <v>0</v>
      </c>
      <c r="E312" s="290"/>
      <c r="F312" s="374">
        <f t="shared" si="55"/>
        <v>0</v>
      </c>
      <c r="G312" s="290">
        <f t="shared" si="54"/>
        <v>0</v>
      </c>
      <c r="H312" s="290">
        <v>0</v>
      </c>
      <c r="I312" s="298" t="str">
        <f t="shared" si="52"/>
        <v/>
      </c>
      <c r="J312" s="298" t="str">
        <f t="shared" si="53"/>
        <v/>
      </c>
      <c r="K312" s="383"/>
      <c r="L312" s="270">
        <v>1</v>
      </c>
    </row>
    <row r="313" s="270" customFormat="1" hidden="1" spans="1:12">
      <c r="A313" s="237">
        <v>2040303</v>
      </c>
      <c r="B313" s="237" t="s">
        <v>137</v>
      </c>
      <c r="C313" s="290">
        <v>0</v>
      </c>
      <c r="D313" s="290">
        <v>0</v>
      </c>
      <c r="E313" s="290"/>
      <c r="F313" s="374">
        <f t="shared" si="55"/>
        <v>0</v>
      </c>
      <c r="G313" s="290">
        <f t="shared" si="54"/>
        <v>0</v>
      </c>
      <c r="H313" s="290">
        <v>0</v>
      </c>
      <c r="I313" s="298" t="str">
        <f t="shared" si="52"/>
        <v/>
      </c>
      <c r="J313" s="298" t="str">
        <f t="shared" si="53"/>
        <v/>
      </c>
      <c r="K313" s="383"/>
      <c r="L313" s="270">
        <v>1</v>
      </c>
    </row>
    <row r="314" s="270" customFormat="1" hidden="1" spans="1:12">
      <c r="A314" s="237">
        <v>2040304</v>
      </c>
      <c r="B314" s="237" t="s">
        <v>335</v>
      </c>
      <c r="C314" s="290">
        <v>0</v>
      </c>
      <c r="D314" s="290">
        <v>0</v>
      </c>
      <c r="E314" s="290"/>
      <c r="F314" s="374">
        <f t="shared" si="55"/>
        <v>0</v>
      </c>
      <c r="G314" s="290">
        <f t="shared" si="54"/>
        <v>0</v>
      </c>
      <c r="H314" s="290">
        <v>0</v>
      </c>
      <c r="I314" s="298" t="str">
        <f t="shared" si="52"/>
        <v/>
      </c>
      <c r="J314" s="298" t="str">
        <f t="shared" si="53"/>
        <v/>
      </c>
      <c r="K314" s="383"/>
      <c r="L314" s="270">
        <v>1</v>
      </c>
    </row>
    <row r="315" s="270" customFormat="1" hidden="1" spans="1:12">
      <c r="A315" s="237">
        <v>2040350</v>
      </c>
      <c r="B315" s="237" t="s">
        <v>145</v>
      </c>
      <c r="C315" s="290">
        <v>0</v>
      </c>
      <c r="D315" s="290">
        <v>0</v>
      </c>
      <c r="E315" s="290"/>
      <c r="F315" s="374">
        <f t="shared" si="55"/>
        <v>0</v>
      </c>
      <c r="G315" s="290">
        <f t="shared" si="54"/>
        <v>0</v>
      </c>
      <c r="H315" s="290">
        <v>0</v>
      </c>
      <c r="I315" s="298" t="str">
        <f t="shared" si="52"/>
        <v/>
      </c>
      <c r="J315" s="298" t="str">
        <f t="shared" si="53"/>
        <v/>
      </c>
      <c r="K315" s="383"/>
      <c r="L315" s="270">
        <v>1</v>
      </c>
    </row>
    <row r="316" customFormat="1" hidden="1" spans="1:12">
      <c r="A316" s="237">
        <v>2040399</v>
      </c>
      <c r="B316" s="237" t="s">
        <v>336</v>
      </c>
      <c r="C316" s="290">
        <v>0</v>
      </c>
      <c r="D316" s="290">
        <v>0</v>
      </c>
      <c r="E316" s="290"/>
      <c r="F316" s="374">
        <f t="shared" si="55"/>
        <v>0</v>
      </c>
      <c r="G316" s="290">
        <f t="shared" si="54"/>
        <v>0</v>
      </c>
      <c r="H316" s="290">
        <v>0</v>
      </c>
      <c r="I316" s="298" t="str">
        <f t="shared" si="52"/>
        <v/>
      </c>
      <c r="J316" s="298" t="str">
        <f t="shared" si="53"/>
        <v/>
      </c>
      <c r="K316" s="383"/>
      <c r="L316" s="270">
        <v>1</v>
      </c>
    </row>
    <row r="317" s="270" customFormat="1" spans="1:11">
      <c r="A317" s="237">
        <v>20404</v>
      </c>
      <c r="B317" s="373" t="s">
        <v>337</v>
      </c>
      <c r="C317" s="290">
        <f t="shared" ref="C317:H317" si="68">SUM(C318:C324)</f>
        <v>78</v>
      </c>
      <c r="D317" s="290">
        <f t="shared" si="68"/>
        <v>8</v>
      </c>
      <c r="E317" s="290">
        <v>0</v>
      </c>
      <c r="F317" s="290">
        <f t="shared" si="68"/>
        <v>0</v>
      </c>
      <c r="G317" s="290">
        <f t="shared" si="68"/>
        <v>0</v>
      </c>
      <c r="H317" s="290">
        <f t="shared" si="68"/>
        <v>0</v>
      </c>
      <c r="I317" s="298" t="str">
        <f t="shared" si="52"/>
        <v/>
      </c>
      <c r="J317" s="298">
        <f t="shared" si="53"/>
        <v>0</v>
      </c>
      <c r="K317" s="383"/>
    </row>
    <row r="318" s="270" customFormat="1" hidden="1" spans="1:12">
      <c r="A318" s="237">
        <v>2040401</v>
      </c>
      <c r="B318" s="237" t="s">
        <v>135</v>
      </c>
      <c r="C318" s="290">
        <v>0</v>
      </c>
      <c r="D318" s="290">
        <v>0</v>
      </c>
      <c r="E318" s="290"/>
      <c r="F318" s="374">
        <f t="shared" si="55"/>
        <v>0</v>
      </c>
      <c r="G318" s="290">
        <f t="shared" si="54"/>
        <v>0</v>
      </c>
      <c r="H318" s="290">
        <v>0</v>
      </c>
      <c r="I318" s="298" t="str">
        <f t="shared" si="52"/>
        <v/>
      </c>
      <c r="J318" s="298" t="str">
        <f t="shared" si="53"/>
        <v/>
      </c>
      <c r="K318" s="383"/>
      <c r="L318" s="270">
        <v>1</v>
      </c>
    </row>
    <row r="319" s="270" customFormat="1" spans="1:11">
      <c r="A319" s="237">
        <v>2040402</v>
      </c>
      <c r="B319" s="237" t="s">
        <v>136</v>
      </c>
      <c r="C319" s="290">
        <v>78</v>
      </c>
      <c r="D319" s="290">
        <v>8</v>
      </c>
      <c r="E319" s="290">
        <v>0</v>
      </c>
      <c r="F319" s="374">
        <f t="shared" si="55"/>
        <v>0</v>
      </c>
      <c r="G319" s="290">
        <f t="shared" si="54"/>
        <v>0</v>
      </c>
      <c r="H319" s="290">
        <v>0</v>
      </c>
      <c r="I319" s="298" t="str">
        <f t="shared" si="52"/>
        <v/>
      </c>
      <c r="J319" s="298">
        <f t="shared" si="53"/>
        <v>0</v>
      </c>
      <c r="K319" s="383"/>
    </row>
    <row r="320" customFormat="1" hidden="1" spans="1:12">
      <c r="A320" s="237">
        <v>2040403</v>
      </c>
      <c r="B320" s="237" t="s">
        <v>137</v>
      </c>
      <c r="C320" s="290">
        <v>0</v>
      </c>
      <c r="D320" s="290">
        <v>0</v>
      </c>
      <c r="E320" s="290"/>
      <c r="F320" s="374">
        <f t="shared" si="55"/>
        <v>0</v>
      </c>
      <c r="G320" s="290">
        <f t="shared" si="54"/>
        <v>0</v>
      </c>
      <c r="H320" s="290">
        <v>0</v>
      </c>
      <c r="I320" s="298" t="str">
        <f t="shared" si="52"/>
        <v/>
      </c>
      <c r="J320" s="298" t="str">
        <f t="shared" si="53"/>
        <v/>
      </c>
      <c r="K320" s="383"/>
      <c r="L320" s="270">
        <v>1</v>
      </c>
    </row>
    <row r="321" customFormat="1" hidden="1" spans="1:12">
      <c r="A321" s="237">
        <v>2040409</v>
      </c>
      <c r="B321" s="237" t="s">
        <v>338</v>
      </c>
      <c r="C321" s="290">
        <v>0</v>
      </c>
      <c r="D321" s="290">
        <v>0</v>
      </c>
      <c r="E321" s="290"/>
      <c r="F321" s="374">
        <f t="shared" si="55"/>
        <v>0</v>
      </c>
      <c r="G321" s="290">
        <f t="shared" si="54"/>
        <v>0</v>
      </c>
      <c r="H321" s="290">
        <v>0</v>
      </c>
      <c r="I321" s="298" t="str">
        <f t="shared" si="52"/>
        <v/>
      </c>
      <c r="J321" s="298" t="str">
        <f t="shared" si="53"/>
        <v/>
      </c>
      <c r="K321" s="383"/>
      <c r="L321" s="270">
        <v>1</v>
      </c>
    </row>
    <row r="322" customFormat="1" hidden="1" spans="1:12">
      <c r="A322" s="237">
        <v>2040410</v>
      </c>
      <c r="B322" s="237" t="s">
        <v>339</v>
      </c>
      <c r="C322" s="290">
        <v>0</v>
      </c>
      <c r="D322" s="290">
        <v>0</v>
      </c>
      <c r="E322" s="290"/>
      <c r="F322" s="374">
        <f t="shared" si="55"/>
        <v>0</v>
      </c>
      <c r="G322" s="290">
        <f t="shared" si="54"/>
        <v>0</v>
      </c>
      <c r="H322" s="290">
        <v>0</v>
      </c>
      <c r="I322" s="298" t="str">
        <f t="shared" si="52"/>
        <v/>
      </c>
      <c r="J322" s="298" t="str">
        <f t="shared" si="53"/>
        <v/>
      </c>
      <c r="K322" s="383"/>
      <c r="L322" s="270">
        <v>1</v>
      </c>
    </row>
    <row r="323" s="270" customFormat="1" hidden="1" spans="1:12">
      <c r="A323" s="237">
        <v>2040450</v>
      </c>
      <c r="B323" s="237" t="s">
        <v>145</v>
      </c>
      <c r="C323" s="290">
        <v>0</v>
      </c>
      <c r="D323" s="290">
        <v>0</v>
      </c>
      <c r="E323" s="290"/>
      <c r="F323" s="374">
        <f t="shared" si="55"/>
        <v>0</v>
      </c>
      <c r="G323" s="290">
        <f t="shared" si="54"/>
        <v>0</v>
      </c>
      <c r="H323" s="290">
        <v>0</v>
      </c>
      <c r="I323" s="298" t="str">
        <f t="shared" si="52"/>
        <v/>
      </c>
      <c r="J323" s="298" t="str">
        <f t="shared" si="53"/>
        <v/>
      </c>
      <c r="K323" s="383"/>
      <c r="L323" s="270">
        <v>1</v>
      </c>
    </row>
    <row r="324" customFormat="1" hidden="1" spans="1:12">
      <c r="A324" s="237">
        <v>2040499</v>
      </c>
      <c r="B324" s="237" t="s">
        <v>340</v>
      </c>
      <c r="C324" s="290">
        <v>0</v>
      </c>
      <c r="D324" s="290">
        <v>0</v>
      </c>
      <c r="E324" s="290">
        <v>0</v>
      </c>
      <c r="F324" s="374">
        <f t="shared" si="55"/>
        <v>0</v>
      </c>
      <c r="G324" s="290">
        <f t="shared" si="54"/>
        <v>0</v>
      </c>
      <c r="H324" s="290">
        <v>0</v>
      </c>
      <c r="I324" s="298" t="str">
        <f t="shared" si="52"/>
        <v/>
      </c>
      <c r="J324" s="298" t="str">
        <f t="shared" si="53"/>
        <v/>
      </c>
      <c r="K324" s="383"/>
      <c r="L324" s="270">
        <v>1</v>
      </c>
    </row>
    <row r="325" s="217" customFormat="1" spans="1:11">
      <c r="A325" s="237">
        <v>20405</v>
      </c>
      <c r="B325" s="373" t="s">
        <v>341</v>
      </c>
      <c r="C325" s="290">
        <f t="shared" ref="C325:H325" si="69">SUM(C326:C333)</f>
        <v>108</v>
      </c>
      <c r="D325" s="290">
        <f t="shared" si="69"/>
        <v>108</v>
      </c>
      <c r="E325" s="290">
        <v>1</v>
      </c>
      <c r="F325" s="290">
        <f t="shared" si="69"/>
        <v>0</v>
      </c>
      <c r="G325" s="290">
        <f t="shared" si="69"/>
        <v>1</v>
      </c>
      <c r="H325" s="290">
        <f t="shared" si="69"/>
        <v>1</v>
      </c>
      <c r="I325" s="298">
        <f t="shared" si="52"/>
        <v>100</v>
      </c>
      <c r="J325" s="298">
        <f t="shared" si="53"/>
        <v>0.9</v>
      </c>
      <c r="K325" s="383"/>
    </row>
    <row r="326" customFormat="1" hidden="1" spans="1:12">
      <c r="A326" s="237">
        <v>2040501</v>
      </c>
      <c r="B326" s="237" t="s">
        <v>135</v>
      </c>
      <c r="C326" s="290">
        <v>0</v>
      </c>
      <c r="D326" s="290">
        <v>0</v>
      </c>
      <c r="E326" s="290"/>
      <c r="F326" s="374">
        <f t="shared" si="55"/>
        <v>0</v>
      </c>
      <c r="G326" s="290">
        <f t="shared" si="54"/>
        <v>0</v>
      </c>
      <c r="H326" s="290">
        <v>0</v>
      </c>
      <c r="I326" s="298" t="str">
        <f t="shared" si="52"/>
        <v/>
      </c>
      <c r="J326" s="298" t="str">
        <f t="shared" si="53"/>
        <v/>
      </c>
      <c r="K326" s="383"/>
      <c r="L326" s="270">
        <v>1</v>
      </c>
    </row>
    <row r="327" s="217" customFormat="1" spans="1:11">
      <c r="A327" s="237">
        <v>2040502</v>
      </c>
      <c r="B327" s="237" t="s">
        <v>136</v>
      </c>
      <c r="C327" s="290">
        <v>108</v>
      </c>
      <c r="D327" s="290">
        <v>108</v>
      </c>
      <c r="E327" s="290">
        <v>1</v>
      </c>
      <c r="F327" s="374">
        <f t="shared" si="55"/>
        <v>0</v>
      </c>
      <c r="G327" s="290">
        <f t="shared" ref="G327:G390" si="70">H327+K327</f>
        <v>1</v>
      </c>
      <c r="H327" s="290">
        <v>1</v>
      </c>
      <c r="I327" s="298">
        <f t="shared" ref="I327:I390" si="71">IF(ISERROR(H327/G327),"",H327/G327*100)</f>
        <v>100</v>
      </c>
      <c r="J327" s="298">
        <f t="shared" ref="J327:J390" si="72">IF(ISERROR(H327/C327),"",H327/C327*100)</f>
        <v>0.9</v>
      </c>
      <c r="K327" s="383"/>
    </row>
    <row r="328" customFormat="1" hidden="1" spans="1:12">
      <c r="A328" s="237">
        <v>2040503</v>
      </c>
      <c r="B328" s="237" t="s">
        <v>137</v>
      </c>
      <c r="C328" s="290">
        <v>0</v>
      </c>
      <c r="D328" s="290">
        <v>0</v>
      </c>
      <c r="E328" s="290"/>
      <c r="F328" s="374">
        <f t="shared" si="55"/>
        <v>0</v>
      </c>
      <c r="G328" s="290">
        <f t="shared" si="70"/>
        <v>0</v>
      </c>
      <c r="H328" s="290">
        <v>0</v>
      </c>
      <c r="I328" s="298" t="str">
        <f t="shared" si="71"/>
        <v/>
      </c>
      <c r="J328" s="298" t="str">
        <f t="shared" si="72"/>
        <v/>
      </c>
      <c r="K328" s="383"/>
      <c r="L328" s="270">
        <v>1</v>
      </c>
    </row>
    <row r="329" customFormat="1" hidden="1" spans="1:12">
      <c r="A329" s="237">
        <v>2040504</v>
      </c>
      <c r="B329" s="237" t="s">
        <v>342</v>
      </c>
      <c r="C329" s="290">
        <v>0</v>
      </c>
      <c r="D329" s="290">
        <v>0</v>
      </c>
      <c r="E329" s="290"/>
      <c r="F329" s="374">
        <f t="shared" si="55"/>
        <v>0</v>
      </c>
      <c r="G329" s="290">
        <f t="shared" si="70"/>
        <v>0</v>
      </c>
      <c r="H329" s="290">
        <v>0</v>
      </c>
      <c r="I329" s="298" t="str">
        <f t="shared" si="71"/>
        <v/>
      </c>
      <c r="J329" s="298" t="str">
        <f t="shared" si="72"/>
        <v/>
      </c>
      <c r="K329" s="383"/>
      <c r="L329" s="270">
        <v>1</v>
      </c>
    </row>
    <row r="330" customFormat="1" hidden="1" spans="1:12">
      <c r="A330" s="237">
        <v>2040505</v>
      </c>
      <c r="B330" s="237" t="s">
        <v>343</v>
      </c>
      <c r="C330" s="290">
        <v>0</v>
      </c>
      <c r="D330" s="290">
        <v>0</v>
      </c>
      <c r="E330" s="290"/>
      <c r="F330" s="374">
        <f t="shared" ref="F330:F393" si="73">G330-E330</f>
        <v>0</v>
      </c>
      <c r="G330" s="290">
        <f t="shared" si="70"/>
        <v>0</v>
      </c>
      <c r="H330" s="290">
        <v>0</v>
      </c>
      <c r="I330" s="298" t="str">
        <f t="shared" si="71"/>
        <v/>
      </c>
      <c r="J330" s="298" t="str">
        <f t="shared" si="72"/>
        <v/>
      </c>
      <c r="K330" s="383"/>
      <c r="L330" s="270">
        <v>1</v>
      </c>
    </row>
    <row r="331" s="270" customFormat="1" hidden="1" spans="1:12">
      <c r="A331" s="237">
        <v>2040506</v>
      </c>
      <c r="B331" s="237" t="s">
        <v>344</v>
      </c>
      <c r="C331" s="290">
        <v>0</v>
      </c>
      <c r="D331" s="290">
        <v>0</v>
      </c>
      <c r="E331" s="290"/>
      <c r="F331" s="374">
        <f t="shared" si="73"/>
        <v>0</v>
      </c>
      <c r="G331" s="290">
        <f t="shared" si="70"/>
        <v>0</v>
      </c>
      <c r="H331" s="290">
        <v>0</v>
      </c>
      <c r="I331" s="298" t="str">
        <f t="shared" si="71"/>
        <v/>
      </c>
      <c r="J331" s="298" t="str">
        <f t="shared" si="72"/>
        <v/>
      </c>
      <c r="K331" s="383"/>
      <c r="L331" s="270">
        <v>1</v>
      </c>
    </row>
    <row r="332" customFormat="1" hidden="1" spans="1:12">
      <c r="A332" s="237">
        <v>2040550</v>
      </c>
      <c r="B332" s="237" t="s">
        <v>145</v>
      </c>
      <c r="C332" s="290">
        <v>0</v>
      </c>
      <c r="D332" s="290">
        <v>0</v>
      </c>
      <c r="E332" s="290"/>
      <c r="F332" s="374">
        <f t="shared" si="73"/>
        <v>0</v>
      </c>
      <c r="G332" s="290">
        <f t="shared" si="70"/>
        <v>0</v>
      </c>
      <c r="H332" s="290">
        <v>0</v>
      </c>
      <c r="I332" s="298" t="str">
        <f t="shared" si="71"/>
        <v/>
      </c>
      <c r="J332" s="298" t="str">
        <f t="shared" si="72"/>
        <v/>
      </c>
      <c r="K332" s="383"/>
      <c r="L332" s="270">
        <v>1</v>
      </c>
    </row>
    <row r="333" s="270" customFormat="1" hidden="1" spans="1:12">
      <c r="A333" s="237">
        <v>2040599</v>
      </c>
      <c r="B333" s="237" t="s">
        <v>345</v>
      </c>
      <c r="C333" s="290">
        <v>0</v>
      </c>
      <c r="D333" s="290">
        <v>0</v>
      </c>
      <c r="E333" s="290">
        <v>0</v>
      </c>
      <c r="F333" s="374">
        <f t="shared" si="73"/>
        <v>0</v>
      </c>
      <c r="G333" s="290">
        <f t="shared" si="70"/>
        <v>0</v>
      </c>
      <c r="H333" s="290">
        <v>0</v>
      </c>
      <c r="I333" s="298" t="str">
        <f t="shared" si="71"/>
        <v/>
      </c>
      <c r="J333" s="298" t="str">
        <f t="shared" si="72"/>
        <v/>
      </c>
      <c r="K333" s="383"/>
      <c r="L333" s="270">
        <v>1</v>
      </c>
    </row>
    <row r="334" s="217" customFormat="1" spans="1:11">
      <c r="A334" s="237">
        <v>20406</v>
      </c>
      <c r="B334" s="373" t="s">
        <v>346</v>
      </c>
      <c r="C334" s="290">
        <f t="shared" ref="C334:H334" si="74">SUM(C335:C347)</f>
        <v>2243</v>
      </c>
      <c r="D334" s="290">
        <f t="shared" si="74"/>
        <v>2410</v>
      </c>
      <c r="E334" s="290">
        <v>1762</v>
      </c>
      <c r="F334" s="290">
        <f t="shared" si="74"/>
        <v>588</v>
      </c>
      <c r="G334" s="290">
        <f t="shared" si="74"/>
        <v>2350</v>
      </c>
      <c r="H334" s="290">
        <f t="shared" si="74"/>
        <v>2205</v>
      </c>
      <c r="I334" s="298">
        <f t="shared" si="71"/>
        <v>93.8</v>
      </c>
      <c r="J334" s="298">
        <f t="shared" si="72"/>
        <v>98.3</v>
      </c>
      <c r="K334" s="383"/>
    </row>
    <row r="335" s="217" customFormat="1" spans="1:11">
      <c r="A335" s="237">
        <v>2040601</v>
      </c>
      <c r="B335" s="237" t="s">
        <v>135</v>
      </c>
      <c r="C335" s="290">
        <v>1444</v>
      </c>
      <c r="D335" s="290">
        <v>1519</v>
      </c>
      <c r="E335" s="290">
        <v>1182</v>
      </c>
      <c r="F335" s="374">
        <f t="shared" si="73"/>
        <v>239</v>
      </c>
      <c r="G335" s="290">
        <f t="shared" si="70"/>
        <v>1421</v>
      </c>
      <c r="H335" s="290">
        <v>1421</v>
      </c>
      <c r="I335" s="298">
        <f t="shared" si="71"/>
        <v>100</v>
      </c>
      <c r="J335" s="298">
        <f t="shared" si="72"/>
        <v>98.4</v>
      </c>
      <c r="K335" s="383"/>
    </row>
    <row r="336" s="217" customFormat="1" spans="1:11">
      <c r="A336" s="237">
        <v>2040602</v>
      </c>
      <c r="B336" s="237" t="s">
        <v>136</v>
      </c>
      <c r="C336" s="290">
        <v>177</v>
      </c>
      <c r="D336" s="290">
        <v>185</v>
      </c>
      <c r="E336" s="290">
        <v>48</v>
      </c>
      <c r="F336" s="374">
        <f t="shared" si="73"/>
        <v>178</v>
      </c>
      <c r="G336" s="290">
        <f t="shared" si="70"/>
        <v>226</v>
      </c>
      <c r="H336" s="290">
        <v>119</v>
      </c>
      <c r="I336" s="298">
        <f t="shared" si="71"/>
        <v>52.7</v>
      </c>
      <c r="J336" s="298">
        <f t="shared" si="72"/>
        <v>67.2</v>
      </c>
      <c r="K336" s="383">
        <v>107</v>
      </c>
    </row>
    <row r="337" s="217" customFormat="1" spans="1:11">
      <c r="A337" s="237">
        <v>2040603</v>
      </c>
      <c r="B337" s="237" t="s">
        <v>137</v>
      </c>
      <c r="C337" s="290">
        <v>0</v>
      </c>
      <c r="D337" s="290">
        <v>0</v>
      </c>
      <c r="E337" s="290">
        <v>16</v>
      </c>
      <c r="F337" s="374">
        <f t="shared" si="73"/>
        <v>2</v>
      </c>
      <c r="G337" s="290">
        <f t="shared" si="70"/>
        <v>18</v>
      </c>
      <c r="H337" s="290">
        <v>18</v>
      </c>
      <c r="I337" s="298">
        <f t="shared" si="71"/>
        <v>100</v>
      </c>
      <c r="J337" s="298" t="str">
        <f t="shared" si="72"/>
        <v/>
      </c>
      <c r="K337" s="383"/>
    </row>
    <row r="338" s="217" customFormat="1" spans="1:11">
      <c r="A338" s="237">
        <v>2040604</v>
      </c>
      <c r="B338" s="237" t="s">
        <v>347</v>
      </c>
      <c r="C338" s="290">
        <v>54</v>
      </c>
      <c r="D338" s="290">
        <v>80</v>
      </c>
      <c r="E338" s="290">
        <v>27</v>
      </c>
      <c r="F338" s="374">
        <f t="shared" si="73"/>
        <v>0</v>
      </c>
      <c r="G338" s="290">
        <f t="shared" si="70"/>
        <v>27</v>
      </c>
      <c r="H338" s="290">
        <v>27</v>
      </c>
      <c r="I338" s="298">
        <f t="shared" si="71"/>
        <v>100</v>
      </c>
      <c r="J338" s="298">
        <f t="shared" si="72"/>
        <v>50</v>
      </c>
      <c r="K338" s="383"/>
    </row>
    <row r="339" s="270" customFormat="1" spans="1:11">
      <c r="A339" s="237">
        <v>2040605</v>
      </c>
      <c r="B339" s="237" t="s">
        <v>348</v>
      </c>
      <c r="C339" s="290">
        <v>46</v>
      </c>
      <c r="D339" s="290">
        <v>47</v>
      </c>
      <c r="E339" s="290">
        <v>10</v>
      </c>
      <c r="F339" s="374">
        <f t="shared" si="73"/>
        <v>17</v>
      </c>
      <c r="G339" s="290">
        <f t="shared" si="70"/>
        <v>27</v>
      </c>
      <c r="H339" s="290">
        <v>27</v>
      </c>
      <c r="I339" s="298">
        <f t="shared" si="71"/>
        <v>100</v>
      </c>
      <c r="J339" s="298">
        <f t="shared" si="72"/>
        <v>58.7</v>
      </c>
      <c r="K339" s="383"/>
    </row>
    <row r="340" s="217" customFormat="1" spans="1:11">
      <c r="A340" s="237">
        <v>2040606</v>
      </c>
      <c r="B340" s="237" t="s">
        <v>1196</v>
      </c>
      <c r="C340" s="290">
        <v>4</v>
      </c>
      <c r="D340" s="290">
        <v>4</v>
      </c>
      <c r="E340" s="290">
        <v>43</v>
      </c>
      <c r="F340" s="374">
        <f t="shared" si="73"/>
        <v>31</v>
      </c>
      <c r="G340" s="290">
        <f t="shared" si="70"/>
        <v>74</v>
      </c>
      <c r="H340" s="290">
        <v>47</v>
      </c>
      <c r="I340" s="298">
        <f t="shared" si="71"/>
        <v>63.5</v>
      </c>
      <c r="J340" s="298">
        <f t="shared" si="72"/>
        <v>1175</v>
      </c>
      <c r="K340" s="383">
        <v>27</v>
      </c>
    </row>
    <row r="341" s="270" customFormat="1" spans="1:11">
      <c r="A341" s="237">
        <v>2040607</v>
      </c>
      <c r="B341" s="237" t="s">
        <v>1197</v>
      </c>
      <c r="C341" s="290">
        <v>244</v>
      </c>
      <c r="D341" s="290">
        <v>293</v>
      </c>
      <c r="E341" s="290">
        <v>249</v>
      </c>
      <c r="F341" s="374">
        <f t="shared" si="73"/>
        <v>65</v>
      </c>
      <c r="G341" s="290">
        <f t="shared" si="70"/>
        <v>314</v>
      </c>
      <c r="H341" s="290">
        <v>305</v>
      </c>
      <c r="I341" s="298">
        <f t="shared" si="71"/>
        <v>97.1</v>
      </c>
      <c r="J341" s="298">
        <f t="shared" si="72"/>
        <v>125</v>
      </c>
      <c r="K341" s="383">
        <v>9</v>
      </c>
    </row>
    <row r="342" customFormat="1" hidden="1" spans="1:12">
      <c r="A342" s="237">
        <v>2040608</v>
      </c>
      <c r="B342" s="237" t="s">
        <v>351</v>
      </c>
      <c r="C342" s="290">
        <v>0</v>
      </c>
      <c r="D342" s="290">
        <v>0</v>
      </c>
      <c r="E342" s="290"/>
      <c r="F342" s="374">
        <f t="shared" si="73"/>
        <v>0</v>
      </c>
      <c r="G342" s="290">
        <f t="shared" si="70"/>
        <v>0</v>
      </c>
      <c r="H342" s="290">
        <v>0</v>
      </c>
      <c r="I342" s="298" t="str">
        <f t="shared" si="71"/>
        <v/>
      </c>
      <c r="J342" s="298" t="str">
        <f t="shared" si="72"/>
        <v/>
      </c>
      <c r="K342" s="383"/>
      <c r="L342" s="270">
        <v>1</v>
      </c>
    </row>
    <row r="343" s="217" customFormat="1" spans="1:11">
      <c r="A343" s="237">
        <v>2040610</v>
      </c>
      <c r="B343" s="237" t="s">
        <v>353</v>
      </c>
      <c r="C343" s="290">
        <v>29</v>
      </c>
      <c r="D343" s="290">
        <v>29</v>
      </c>
      <c r="E343" s="290">
        <v>28</v>
      </c>
      <c r="F343" s="374">
        <f t="shared" si="73"/>
        <v>1</v>
      </c>
      <c r="G343" s="290">
        <f t="shared" si="70"/>
        <v>29</v>
      </c>
      <c r="H343" s="290">
        <v>29</v>
      </c>
      <c r="I343" s="298">
        <f t="shared" si="71"/>
        <v>100</v>
      </c>
      <c r="J343" s="298">
        <f t="shared" si="72"/>
        <v>100</v>
      </c>
      <c r="K343" s="383"/>
    </row>
    <row r="344" s="270" customFormat="1" spans="1:11">
      <c r="A344" s="237">
        <v>2040612</v>
      </c>
      <c r="B344" s="237" t="s">
        <v>1198</v>
      </c>
      <c r="C344" s="290">
        <v>75</v>
      </c>
      <c r="D344" s="290">
        <v>75</v>
      </c>
      <c r="E344" s="290">
        <v>29</v>
      </c>
      <c r="F344" s="374">
        <f t="shared" si="73"/>
        <v>30</v>
      </c>
      <c r="G344" s="290">
        <f t="shared" si="70"/>
        <v>59</v>
      </c>
      <c r="H344" s="290">
        <v>59</v>
      </c>
      <c r="I344" s="298">
        <f t="shared" si="71"/>
        <v>100</v>
      </c>
      <c r="J344" s="298">
        <f t="shared" si="72"/>
        <v>78.7</v>
      </c>
      <c r="K344" s="383"/>
    </row>
    <row r="345" s="217" customFormat="1" spans="1:11">
      <c r="A345" s="237">
        <v>2040613</v>
      </c>
      <c r="B345" s="237" t="s">
        <v>177</v>
      </c>
      <c r="C345" s="290">
        <v>0</v>
      </c>
      <c r="D345" s="290">
        <v>0</v>
      </c>
      <c r="E345" s="290">
        <v>0</v>
      </c>
      <c r="F345" s="374">
        <f t="shared" si="73"/>
        <v>9</v>
      </c>
      <c r="G345" s="290">
        <f t="shared" si="70"/>
        <v>9</v>
      </c>
      <c r="H345" s="290">
        <v>7</v>
      </c>
      <c r="I345" s="298">
        <f t="shared" si="71"/>
        <v>77.8</v>
      </c>
      <c r="J345" s="298" t="str">
        <f t="shared" si="72"/>
        <v/>
      </c>
      <c r="K345" s="383">
        <v>2</v>
      </c>
    </row>
    <row r="346" s="217" customFormat="1" spans="1:11">
      <c r="A346" s="237">
        <v>2040650</v>
      </c>
      <c r="B346" s="237" t="s">
        <v>145</v>
      </c>
      <c r="C346" s="290">
        <v>170</v>
      </c>
      <c r="D346" s="290">
        <v>178</v>
      </c>
      <c r="E346" s="290">
        <v>130</v>
      </c>
      <c r="F346" s="374">
        <f t="shared" si="73"/>
        <v>16</v>
      </c>
      <c r="G346" s="290">
        <f t="shared" si="70"/>
        <v>146</v>
      </c>
      <c r="H346" s="290">
        <v>146</v>
      </c>
      <c r="I346" s="298">
        <f t="shared" si="71"/>
        <v>100</v>
      </c>
      <c r="J346" s="298">
        <f t="shared" si="72"/>
        <v>85.9</v>
      </c>
      <c r="K346" s="383"/>
    </row>
    <row r="347" customFormat="1" hidden="1" spans="1:12">
      <c r="A347" s="237">
        <v>2040699</v>
      </c>
      <c r="B347" s="237" t="s">
        <v>356</v>
      </c>
      <c r="C347" s="290">
        <v>0</v>
      </c>
      <c r="D347" s="290">
        <v>0</v>
      </c>
      <c r="E347" s="290"/>
      <c r="F347" s="374">
        <f t="shared" si="73"/>
        <v>0</v>
      </c>
      <c r="G347" s="290">
        <f t="shared" si="70"/>
        <v>0</v>
      </c>
      <c r="H347" s="290">
        <v>0</v>
      </c>
      <c r="I347" s="298" t="str">
        <f t="shared" si="71"/>
        <v/>
      </c>
      <c r="J347" s="298" t="str">
        <f t="shared" si="72"/>
        <v/>
      </c>
      <c r="K347" s="383"/>
      <c r="L347" s="270">
        <v>1</v>
      </c>
    </row>
    <row r="348" s="270" customFormat="1" hidden="1" spans="1:12">
      <c r="A348" s="237">
        <v>20407</v>
      </c>
      <c r="B348" s="373" t="s">
        <v>357</v>
      </c>
      <c r="C348" s="290">
        <f t="shared" ref="C348:H348" si="75">SUM(C349:C357)</f>
        <v>0</v>
      </c>
      <c r="D348" s="290">
        <f t="shared" si="75"/>
        <v>0</v>
      </c>
      <c r="E348" s="290">
        <v>0</v>
      </c>
      <c r="F348" s="290">
        <f t="shared" si="75"/>
        <v>0</v>
      </c>
      <c r="G348" s="290">
        <f t="shared" si="75"/>
        <v>0</v>
      </c>
      <c r="H348" s="290">
        <f t="shared" si="75"/>
        <v>0</v>
      </c>
      <c r="I348" s="298" t="str">
        <f t="shared" si="71"/>
        <v/>
      </c>
      <c r="J348" s="298" t="str">
        <f t="shared" si="72"/>
        <v/>
      </c>
      <c r="K348" s="383"/>
      <c r="L348" s="270">
        <v>1</v>
      </c>
    </row>
    <row r="349" s="270" customFormat="1" hidden="1" spans="1:12">
      <c r="A349" s="237">
        <v>2040701</v>
      </c>
      <c r="B349" s="237" t="s">
        <v>135</v>
      </c>
      <c r="C349" s="290">
        <v>0</v>
      </c>
      <c r="D349" s="290">
        <v>0</v>
      </c>
      <c r="E349" s="290"/>
      <c r="F349" s="374">
        <f t="shared" si="73"/>
        <v>0</v>
      </c>
      <c r="G349" s="290">
        <f t="shared" si="70"/>
        <v>0</v>
      </c>
      <c r="H349" s="290">
        <v>0</v>
      </c>
      <c r="I349" s="298" t="str">
        <f t="shared" si="71"/>
        <v/>
      </c>
      <c r="J349" s="298" t="str">
        <f t="shared" si="72"/>
        <v/>
      </c>
      <c r="K349" s="383"/>
      <c r="L349" s="270">
        <v>1</v>
      </c>
    </row>
    <row r="350" s="270" customFormat="1" hidden="1" spans="1:12">
      <c r="A350" s="237">
        <v>2040702</v>
      </c>
      <c r="B350" s="237" t="s">
        <v>136</v>
      </c>
      <c r="C350" s="290">
        <v>0</v>
      </c>
      <c r="D350" s="290">
        <v>0</v>
      </c>
      <c r="E350" s="290"/>
      <c r="F350" s="374">
        <f t="shared" si="73"/>
        <v>0</v>
      </c>
      <c r="G350" s="290">
        <f t="shared" si="70"/>
        <v>0</v>
      </c>
      <c r="H350" s="290">
        <v>0</v>
      </c>
      <c r="I350" s="298" t="str">
        <f t="shared" si="71"/>
        <v/>
      </c>
      <c r="J350" s="298" t="str">
        <f t="shared" si="72"/>
        <v/>
      </c>
      <c r="K350" s="383"/>
      <c r="L350" s="270">
        <v>1</v>
      </c>
    </row>
    <row r="351" customFormat="1" hidden="1" spans="1:12">
      <c r="A351" s="237">
        <v>2040703</v>
      </c>
      <c r="B351" s="237" t="s">
        <v>137</v>
      </c>
      <c r="C351" s="290">
        <v>0</v>
      </c>
      <c r="D351" s="290">
        <v>0</v>
      </c>
      <c r="E351" s="290"/>
      <c r="F351" s="374">
        <f t="shared" si="73"/>
        <v>0</v>
      </c>
      <c r="G351" s="290">
        <f t="shared" si="70"/>
        <v>0</v>
      </c>
      <c r="H351" s="290">
        <v>0</v>
      </c>
      <c r="I351" s="298" t="str">
        <f t="shared" si="71"/>
        <v/>
      </c>
      <c r="J351" s="298" t="str">
        <f t="shared" si="72"/>
        <v/>
      </c>
      <c r="K351" s="383"/>
      <c r="L351" s="270">
        <v>1</v>
      </c>
    </row>
    <row r="352" s="270" customFormat="1" hidden="1" spans="1:12">
      <c r="A352" s="237">
        <v>2040704</v>
      </c>
      <c r="B352" s="237" t="s">
        <v>1199</v>
      </c>
      <c r="C352" s="290">
        <v>0</v>
      </c>
      <c r="D352" s="290">
        <v>0</v>
      </c>
      <c r="E352" s="290"/>
      <c r="F352" s="374">
        <f t="shared" si="73"/>
        <v>0</v>
      </c>
      <c r="G352" s="290">
        <f t="shared" si="70"/>
        <v>0</v>
      </c>
      <c r="H352" s="290">
        <v>0</v>
      </c>
      <c r="I352" s="298" t="str">
        <f t="shared" si="71"/>
        <v/>
      </c>
      <c r="J352" s="298" t="str">
        <f t="shared" si="72"/>
        <v/>
      </c>
      <c r="K352" s="383"/>
      <c r="L352" s="270">
        <v>1</v>
      </c>
    </row>
    <row r="353" s="270" customFormat="1" hidden="1" spans="1:12">
      <c r="A353" s="237">
        <v>2040705</v>
      </c>
      <c r="B353" s="237" t="s">
        <v>1200</v>
      </c>
      <c r="C353" s="290">
        <v>0</v>
      </c>
      <c r="D353" s="290">
        <v>0</v>
      </c>
      <c r="E353" s="290"/>
      <c r="F353" s="374">
        <f t="shared" si="73"/>
        <v>0</v>
      </c>
      <c r="G353" s="290">
        <f t="shared" si="70"/>
        <v>0</v>
      </c>
      <c r="H353" s="290">
        <v>0</v>
      </c>
      <c r="I353" s="298" t="str">
        <f t="shared" si="71"/>
        <v/>
      </c>
      <c r="J353" s="298" t="str">
        <f t="shared" si="72"/>
        <v/>
      </c>
      <c r="K353" s="383"/>
      <c r="L353" s="270">
        <v>1</v>
      </c>
    </row>
    <row r="354" s="270" customFormat="1" hidden="1" spans="1:12">
      <c r="A354" s="237">
        <v>2040706</v>
      </c>
      <c r="B354" s="237" t="s">
        <v>360</v>
      </c>
      <c r="C354" s="290">
        <v>0</v>
      </c>
      <c r="D354" s="290">
        <v>0</v>
      </c>
      <c r="E354" s="290"/>
      <c r="F354" s="374">
        <f t="shared" si="73"/>
        <v>0</v>
      </c>
      <c r="G354" s="290">
        <f t="shared" si="70"/>
        <v>0</v>
      </c>
      <c r="H354" s="290">
        <v>0</v>
      </c>
      <c r="I354" s="298" t="str">
        <f t="shared" si="71"/>
        <v/>
      </c>
      <c r="J354" s="298" t="str">
        <f t="shared" si="72"/>
        <v/>
      </c>
      <c r="K354" s="383"/>
      <c r="L354" s="270">
        <v>1</v>
      </c>
    </row>
    <row r="355" s="270" customFormat="1" hidden="1" spans="1:12">
      <c r="A355" s="237">
        <v>2040707</v>
      </c>
      <c r="B355" s="237" t="s">
        <v>177</v>
      </c>
      <c r="C355" s="290">
        <v>0</v>
      </c>
      <c r="D355" s="290">
        <v>0</v>
      </c>
      <c r="E355" s="290"/>
      <c r="F355" s="374">
        <f t="shared" si="73"/>
        <v>0</v>
      </c>
      <c r="G355" s="290">
        <f t="shared" si="70"/>
        <v>0</v>
      </c>
      <c r="H355" s="290">
        <v>0</v>
      </c>
      <c r="I355" s="298" t="str">
        <f t="shared" si="71"/>
        <v/>
      </c>
      <c r="J355" s="298" t="str">
        <f t="shared" si="72"/>
        <v/>
      </c>
      <c r="K355" s="383"/>
      <c r="L355" s="270">
        <v>1</v>
      </c>
    </row>
    <row r="356" customFormat="1" hidden="1" spans="1:12">
      <c r="A356" s="237">
        <v>2040750</v>
      </c>
      <c r="B356" s="237" t="s">
        <v>145</v>
      </c>
      <c r="C356" s="290">
        <v>0</v>
      </c>
      <c r="D356" s="290">
        <v>0</v>
      </c>
      <c r="E356" s="290"/>
      <c r="F356" s="374">
        <f t="shared" si="73"/>
        <v>0</v>
      </c>
      <c r="G356" s="290">
        <f t="shared" si="70"/>
        <v>0</v>
      </c>
      <c r="H356" s="290">
        <v>0</v>
      </c>
      <c r="I356" s="298" t="str">
        <f t="shared" si="71"/>
        <v/>
      </c>
      <c r="J356" s="298" t="str">
        <f t="shared" si="72"/>
        <v/>
      </c>
      <c r="K356" s="383"/>
      <c r="L356" s="270">
        <v>1</v>
      </c>
    </row>
    <row r="357" customFormat="1" hidden="1" spans="1:12">
      <c r="A357" s="237">
        <v>2040799</v>
      </c>
      <c r="B357" s="237" t="s">
        <v>361</v>
      </c>
      <c r="C357" s="290">
        <v>0</v>
      </c>
      <c r="D357" s="290">
        <v>0</v>
      </c>
      <c r="E357" s="290"/>
      <c r="F357" s="374">
        <f t="shared" si="73"/>
        <v>0</v>
      </c>
      <c r="G357" s="290">
        <f t="shared" si="70"/>
        <v>0</v>
      </c>
      <c r="H357" s="290">
        <v>0</v>
      </c>
      <c r="I357" s="298" t="str">
        <f t="shared" si="71"/>
        <v/>
      </c>
      <c r="J357" s="298" t="str">
        <f t="shared" si="72"/>
        <v/>
      </c>
      <c r="K357" s="383"/>
      <c r="L357" s="270">
        <v>1</v>
      </c>
    </row>
    <row r="358" s="270" customFormat="1" hidden="1" spans="1:12">
      <c r="A358" s="237">
        <v>20408</v>
      </c>
      <c r="B358" s="373" t="s">
        <v>362</v>
      </c>
      <c r="C358" s="290">
        <f t="shared" ref="C358:H358" si="76">SUM(C359:C367)</f>
        <v>0</v>
      </c>
      <c r="D358" s="290">
        <f t="shared" si="76"/>
        <v>0</v>
      </c>
      <c r="E358" s="290">
        <v>0</v>
      </c>
      <c r="F358" s="290">
        <f t="shared" si="76"/>
        <v>0</v>
      </c>
      <c r="G358" s="290">
        <f t="shared" si="76"/>
        <v>0</v>
      </c>
      <c r="H358" s="290">
        <f t="shared" si="76"/>
        <v>0</v>
      </c>
      <c r="I358" s="298" t="str">
        <f t="shared" si="71"/>
        <v/>
      </c>
      <c r="J358" s="298" t="str">
        <f t="shared" si="72"/>
        <v/>
      </c>
      <c r="K358" s="383"/>
      <c r="L358" s="270">
        <v>1</v>
      </c>
    </row>
    <row r="359" customFormat="1" hidden="1" spans="1:12">
      <c r="A359" s="237">
        <v>2040801</v>
      </c>
      <c r="B359" s="237" t="s">
        <v>135</v>
      </c>
      <c r="C359" s="290">
        <v>0</v>
      </c>
      <c r="D359" s="290">
        <v>0</v>
      </c>
      <c r="E359" s="290"/>
      <c r="F359" s="374">
        <f t="shared" si="73"/>
        <v>0</v>
      </c>
      <c r="G359" s="290">
        <f t="shared" si="70"/>
        <v>0</v>
      </c>
      <c r="H359" s="290">
        <v>0</v>
      </c>
      <c r="I359" s="298" t="str">
        <f t="shared" si="71"/>
        <v/>
      </c>
      <c r="J359" s="298" t="str">
        <f t="shared" si="72"/>
        <v/>
      </c>
      <c r="K359" s="383"/>
      <c r="L359" s="270">
        <v>1</v>
      </c>
    </row>
    <row r="360" s="270" customFormat="1" hidden="1" spans="1:12">
      <c r="A360" s="237">
        <v>2040802</v>
      </c>
      <c r="B360" s="237" t="s">
        <v>136</v>
      </c>
      <c r="C360" s="290">
        <v>0</v>
      </c>
      <c r="D360" s="290">
        <v>0</v>
      </c>
      <c r="E360" s="290"/>
      <c r="F360" s="374">
        <f t="shared" si="73"/>
        <v>0</v>
      </c>
      <c r="G360" s="290">
        <f t="shared" si="70"/>
        <v>0</v>
      </c>
      <c r="H360" s="290">
        <v>0</v>
      </c>
      <c r="I360" s="298" t="str">
        <f t="shared" si="71"/>
        <v/>
      </c>
      <c r="J360" s="298" t="str">
        <f t="shared" si="72"/>
        <v/>
      </c>
      <c r="K360" s="383"/>
      <c r="L360" s="270">
        <v>1</v>
      </c>
    </row>
    <row r="361" customFormat="1" hidden="1" spans="1:12">
      <c r="A361" s="237">
        <v>2040803</v>
      </c>
      <c r="B361" s="237" t="s">
        <v>137</v>
      </c>
      <c r="C361" s="290">
        <v>0</v>
      </c>
      <c r="D361" s="290">
        <v>0</v>
      </c>
      <c r="E361" s="290"/>
      <c r="F361" s="374">
        <f t="shared" si="73"/>
        <v>0</v>
      </c>
      <c r="G361" s="290">
        <f t="shared" si="70"/>
        <v>0</v>
      </c>
      <c r="H361" s="290">
        <v>0</v>
      </c>
      <c r="I361" s="298" t="str">
        <f t="shared" si="71"/>
        <v/>
      </c>
      <c r="J361" s="298" t="str">
        <f t="shared" si="72"/>
        <v/>
      </c>
      <c r="K361" s="383"/>
      <c r="L361" s="270">
        <v>1</v>
      </c>
    </row>
    <row r="362" s="270" customFormat="1" hidden="1" spans="1:12">
      <c r="A362" s="237">
        <v>2040804</v>
      </c>
      <c r="B362" s="237" t="s">
        <v>363</v>
      </c>
      <c r="C362" s="290">
        <v>0</v>
      </c>
      <c r="D362" s="290">
        <v>0</v>
      </c>
      <c r="E362" s="290"/>
      <c r="F362" s="374">
        <f t="shared" si="73"/>
        <v>0</v>
      </c>
      <c r="G362" s="290">
        <f t="shared" si="70"/>
        <v>0</v>
      </c>
      <c r="H362" s="290">
        <v>0</v>
      </c>
      <c r="I362" s="298" t="str">
        <f t="shared" si="71"/>
        <v/>
      </c>
      <c r="J362" s="298" t="str">
        <f t="shared" si="72"/>
        <v/>
      </c>
      <c r="K362" s="383"/>
      <c r="L362" s="270">
        <v>1</v>
      </c>
    </row>
    <row r="363" s="270" customFormat="1" hidden="1" spans="1:12">
      <c r="A363" s="237">
        <v>2040805</v>
      </c>
      <c r="B363" s="237" t="s">
        <v>364</v>
      </c>
      <c r="C363" s="290">
        <v>0</v>
      </c>
      <c r="D363" s="290">
        <v>0</v>
      </c>
      <c r="E363" s="290"/>
      <c r="F363" s="374">
        <f t="shared" si="73"/>
        <v>0</v>
      </c>
      <c r="G363" s="290">
        <f t="shared" si="70"/>
        <v>0</v>
      </c>
      <c r="H363" s="290">
        <v>0</v>
      </c>
      <c r="I363" s="298" t="str">
        <f t="shared" si="71"/>
        <v/>
      </c>
      <c r="J363" s="298" t="str">
        <f t="shared" si="72"/>
        <v/>
      </c>
      <c r="K363" s="383"/>
      <c r="L363" s="270">
        <v>1</v>
      </c>
    </row>
    <row r="364" customFormat="1" hidden="1" spans="1:12">
      <c r="A364" s="237">
        <v>2040806</v>
      </c>
      <c r="B364" s="237" t="s">
        <v>365</v>
      </c>
      <c r="C364" s="290">
        <v>0</v>
      </c>
      <c r="D364" s="290">
        <v>0</v>
      </c>
      <c r="E364" s="290"/>
      <c r="F364" s="374">
        <f t="shared" si="73"/>
        <v>0</v>
      </c>
      <c r="G364" s="290">
        <f t="shared" si="70"/>
        <v>0</v>
      </c>
      <c r="H364" s="290">
        <v>0</v>
      </c>
      <c r="I364" s="298" t="str">
        <f t="shared" si="71"/>
        <v/>
      </c>
      <c r="J364" s="298" t="str">
        <f t="shared" si="72"/>
        <v/>
      </c>
      <c r="K364" s="383"/>
      <c r="L364" s="270">
        <v>1</v>
      </c>
    </row>
    <row r="365" customFormat="1" hidden="1" spans="1:12">
      <c r="A365" s="237">
        <v>2040807</v>
      </c>
      <c r="B365" s="237" t="s">
        <v>177</v>
      </c>
      <c r="C365" s="290">
        <v>0</v>
      </c>
      <c r="D365" s="290">
        <v>0</v>
      </c>
      <c r="E365" s="290"/>
      <c r="F365" s="374">
        <f t="shared" si="73"/>
        <v>0</v>
      </c>
      <c r="G365" s="290">
        <f t="shared" si="70"/>
        <v>0</v>
      </c>
      <c r="H365" s="290">
        <v>0</v>
      </c>
      <c r="I365" s="298" t="str">
        <f t="shared" si="71"/>
        <v/>
      </c>
      <c r="J365" s="298" t="str">
        <f t="shared" si="72"/>
        <v/>
      </c>
      <c r="K365" s="383"/>
      <c r="L365" s="270">
        <v>1</v>
      </c>
    </row>
    <row r="366" customFormat="1" hidden="1" spans="1:12">
      <c r="A366" s="237">
        <v>2040850</v>
      </c>
      <c r="B366" s="237" t="s">
        <v>145</v>
      </c>
      <c r="C366" s="290">
        <v>0</v>
      </c>
      <c r="D366" s="290">
        <v>0</v>
      </c>
      <c r="E366" s="290"/>
      <c r="F366" s="374">
        <f t="shared" si="73"/>
        <v>0</v>
      </c>
      <c r="G366" s="290">
        <f t="shared" si="70"/>
        <v>0</v>
      </c>
      <c r="H366" s="290">
        <v>0</v>
      </c>
      <c r="I366" s="298" t="str">
        <f t="shared" si="71"/>
        <v/>
      </c>
      <c r="J366" s="298" t="str">
        <f t="shared" si="72"/>
        <v/>
      </c>
      <c r="K366" s="383"/>
      <c r="L366" s="270">
        <v>1</v>
      </c>
    </row>
    <row r="367" customFormat="1" hidden="1" spans="1:12">
      <c r="A367" s="237">
        <v>2040899</v>
      </c>
      <c r="B367" s="237" t="s">
        <v>366</v>
      </c>
      <c r="C367" s="290">
        <v>0</v>
      </c>
      <c r="D367" s="290">
        <v>0</v>
      </c>
      <c r="E367" s="290"/>
      <c r="F367" s="374">
        <f t="shared" si="73"/>
        <v>0</v>
      </c>
      <c r="G367" s="290">
        <f t="shared" si="70"/>
        <v>0</v>
      </c>
      <c r="H367" s="290">
        <v>0</v>
      </c>
      <c r="I367" s="298" t="str">
        <f t="shared" si="71"/>
        <v/>
      </c>
      <c r="J367" s="298" t="str">
        <f t="shared" si="72"/>
        <v/>
      </c>
      <c r="K367" s="383"/>
      <c r="L367" s="270">
        <v>1</v>
      </c>
    </row>
    <row r="368" customFormat="1" hidden="1" spans="1:12">
      <c r="A368" s="237">
        <v>20409</v>
      </c>
      <c r="B368" s="373" t="s">
        <v>367</v>
      </c>
      <c r="C368" s="290">
        <f t="shared" ref="C368:H368" si="77">SUM(C369:C375)</f>
        <v>0</v>
      </c>
      <c r="D368" s="290">
        <f t="shared" si="77"/>
        <v>0</v>
      </c>
      <c r="E368" s="290">
        <v>0</v>
      </c>
      <c r="F368" s="290">
        <f t="shared" si="77"/>
        <v>0</v>
      </c>
      <c r="G368" s="290">
        <f t="shared" si="77"/>
        <v>0</v>
      </c>
      <c r="H368" s="290">
        <f t="shared" si="77"/>
        <v>0</v>
      </c>
      <c r="I368" s="298" t="str">
        <f t="shared" si="71"/>
        <v/>
      </c>
      <c r="J368" s="298" t="str">
        <f t="shared" si="72"/>
        <v/>
      </c>
      <c r="K368" s="383"/>
      <c r="L368" s="270">
        <v>1</v>
      </c>
    </row>
    <row r="369" customFormat="1" hidden="1" spans="1:12">
      <c r="A369" s="237">
        <v>2040901</v>
      </c>
      <c r="B369" s="237" t="s">
        <v>135</v>
      </c>
      <c r="C369" s="290">
        <v>0</v>
      </c>
      <c r="D369" s="290">
        <v>0</v>
      </c>
      <c r="E369" s="290"/>
      <c r="F369" s="374">
        <f t="shared" si="73"/>
        <v>0</v>
      </c>
      <c r="G369" s="290">
        <f t="shared" si="70"/>
        <v>0</v>
      </c>
      <c r="H369" s="290">
        <v>0</v>
      </c>
      <c r="I369" s="298" t="str">
        <f t="shared" si="71"/>
        <v/>
      </c>
      <c r="J369" s="298" t="str">
        <f t="shared" si="72"/>
        <v/>
      </c>
      <c r="K369" s="383"/>
      <c r="L369" s="270">
        <v>1</v>
      </c>
    </row>
    <row r="370" customFormat="1" hidden="1" spans="1:12">
      <c r="A370" s="237">
        <v>2040902</v>
      </c>
      <c r="B370" s="237" t="s">
        <v>136</v>
      </c>
      <c r="C370" s="290">
        <v>0</v>
      </c>
      <c r="D370" s="290">
        <v>0</v>
      </c>
      <c r="E370" s="290"/>
      <c r="F370" s="374">
        <f t="shared" si="73"/>
        <v>0</v>
      </c>
      <c r="G370" s="290">
        <f t="shared" si="70"/>
        <v>0</v>
      </c>
      <c r="H370" s="290">
        <v>0</v>
      </c>
      <c r="I370" s="298" t="str">
        <f t="shared" si="71"/>
        <v/>
      </c>
      <c r="J370" s="298" t="str">
        <f t="shared" si="72"/>
        <v/>
      </c>
      <c r="K370" s="383"/>
      <c r="L370" s="270">
        <v>1</v>
      </c>
    </row>
    <row r="371" customFormat="1" hidden="1" spans="1:12">
      <c r="A371" s="237">
        <v>2040903</v>
      </c>
      <c r="B371" s="237" t="s">
        <v>137</v>
      </c>
      <c r="C371" s="290">
        <v>0</v>
      </c>
      <c r="D371" s="290">
        <v>0</v>
      </c>
      <c r="E371" s="290"/>
      <c r="F371" s="374">
        <f t="shared" si="73"/>
        <v>0</v>
      </c>
      <c r="G371" s="290">
        <f t="shared" si="70"/>
        <v>0</v>
      </c>
      <c r="H371" s="290">
        <v>0</v>
      </c>
      <c r="I371" s="298" t="str">
        <f t="shared" si="71"/>
        <v/>
      </c>
      <c r="J371" s="298" t="str">
        <f t="shared" si="72"/>
        <v/>
      </c>
      <c r="K371" s="383"/>
      <c r="L371" s="270">
        <v>1</v>
      </c>
    </row>
    <row r="372" customFormat="1" hidden="1" spans="1:12">
      <c r="A372" s="237">
        <v>2040904</v>
      </c>
      <c r="B372" s="237" t="s">
        <v>368</v>
      </c>
      <c r="C372" s="290">
        <v>0</v>
      </c>
      <c r="D372" s="290">
        <v>0</v>
      </c>
      <c r="E372" s="290"/>
      <c r="F372" s="374">
        <f t="shared" si="73"/>
        <v>0</v>
      </c>
      <c r="G372" s="290">
        <f t="shared" si="70"/>
        <v>0</v>
      </c>
      <c r="H372" s="290">
        <v>0</v>
      </c>
      <c r="I372" s="298" t="str">
        <f t="shared" si="71"/>
        <v/>
      </c>
      <c r="J372" s="298" t="str">
        <f t="shared" si="72"/>
        <v/>
      </c>
      <c r="K372" s="383"/>
      <c r="L372" s="270">
        <v>1</v>
      </c>
    </row>
    <row r="373" customFormat="1" hidden="1" spans="1:12">
      <c r="A373" s="237">
        <v>2040905</v>
      </c>
      <c r="B373" s="237" t="s">
        <v>369</v>
      </c>
      <c r="C373" s="290">
        <v>0</v>
      </c>
      <c r="D373" s="290">
        <v>0</v>
      </c>
      <c r="E373" s="290"/>
      <c r="F373" s="374">
        <f t="shared" si="73"/>
        <v>0</v>
      </c>
      <c r="G373" s="290">
        <f t="shared" si="70"/>
        <v>0</v>
      </c>
      <c r="H373" s="290">
        <v>0</v>
      </c>
      <c r="I373" s="298" t="str">
        <f t="shared" si="71"/>
        <v/>
      </c>
      <c r="J373" s="298" t="str">
        <f t="shared" si="72"/>
        <v/>
      </c>
      <c r="K373" s="383"/>
      <c r="L373" s="270">
        <v>1</v>
      </c>
    </row>
    <row r="374" customFormat="1" hidden="1" spans="1:12">
      <c r="A374" s="237">
        <v>2040950</v>
      </c>
      <c r="B374" s="237" t="s">
        <v>145</v>
      </c>
      <c r="C374" s="290">
        <v>0</v>
      </c>
      <c r="D374" s="290">
        <v>0</v>
      </c>
      <c r="E374" s="290"/>
      <c r="F374" s="374">
        <f t="shared" si="73"/>
        <v>0</v>
      </c>
      <c r="G374" s="290">
        <f t="shared" si="70"/>
        <v>0</v>
      </c>
      <c r="H374" s="290">
        <v>0</v>
      </c>
      <c r="I374" s="298" t="str">
        <f t="shared" si="71"/>
        <v/>
      </c>
      <c r="J374" s="298" t="str">
        <f t="shared" si="72"/>
        <v/>
      </c>
      <c r="K374" s="383"/>
      <c r="L374" s="270">
        <v>1</v>
      </c>
    </row>
    <row r="375" customFormat="1" hidden="1" spans="1:12">
      <c r="A375" s="237">
        <v>2040999</v>
      </c>
      <c r="B375" s="237" t="s">
        <v>370</v>
      </c>
      <c r="C375" s="290">
        <v>0</v>
      </c>
      <c r="D375" s="290">
        <v>0</v>
      </c>
      <c r="E375" s="290"/>
      <c r="F375" s="374">
        <f t="shared" si="73"/>
        <v>0</v>
      </c>
      <c r="G375" s="290">
        <f t="shared" si="70"/>
        <v>0</v>
      </c>
      <c r="H375" s="290">
        <v>0</v>
      </c>
      <c r="I375" s="298" t="str">
        <f t="shared" si="71"/>
        <v/>
      </c>
      <c r="J375" s="298" t="str">
        <f t="shared" si="72"/>
        <v/>
      </c>
      <c r="K375" s="383"/>
      <c r="L375" s="270">
        <v>1</v>
      </c>
    </row>
    <row r="376" customFormat="1" hidden="1" spans="1:12">
      <c r="A376" s="237">
        <v>20410</v>
      </c>
      <c r="B376" s="373" t="s">
        <v>371</v>
      </c>
      <c r="C376" s="290">
        <f t="shared" ref="C376:H376" si="78">SUM(C377:C381)</f>
        <v>0</v>
      </c>
      <c r="D376" s="290">
        <f t="shared" si="78"/>
        <v>0</v>
      </c>
      <c r="E376" s="290">
        <v>0</v>
      </c>
      <c r="F376" s="290">
        <f t="shared" si="78"/>
        <v>0</v>
      </c>
      <c r="G376" s="290">
        <f t="shared" si="78"/>
        <v>0</v>
      </c>
      <c r="H376" s="290">
        <f t="shared" si="78"/>
        <v>0</v>
      </c>
      <c r="I376" s="298" t="str">
        <f t="shared" si="71"/>
        <v/>
      </c>
      <c r="J376" s="298" t="str">
        <f t="shared" si="72"/>
        <v/>
      </c>
      <c r="K376" s="383"/>
      <c r="L376" s="270">
        <v>1</v>
      </c>
    </row>
    <row r="377" customFormat="1" hidden="1" spans="1:12">
      <c r="A377" s="237">
        <v>2041001</v>
      </c>
      <c r="B377" s="237" t="s">
        <v>135</v>
      </c>
      <c r="C377" s="290">
        <v>0</v>
      </c>
      <c r="D377" s="290">
        <v>0</v>
      </c>
      <c r="E377" s="290"/>
      <c r="F377" s="374">
        <f t="shared" si="73"/>
        <v>0</v>
      </c>
      <c r="G377" s="290">
        <f t="shared" si="70"/>
        <v>0</v>
      </c>
      <c r="H377" s="290">
        <v>0</v>
      </c>
      <c r="I377" s="298" t="str">
        <f t="shared" si="71"/>
        <v/>
      </c>
      <c r="J377" s="298" t="str">
        <f t="shared" si="72"/>
        <v/>
      </c>
      <c r="K377" s="383"/>
      <c r="L377" s="270">
        <v>1</v>
      </c>
    </row>
    <row r="378" customFormat="1" hidden="1" spans="1:12">
      <c r="A378" s="237">
        <v>2041002</v>
      </c>
      <c r="B378" s="237" t="s">
        <v>136</v>
      </c>
      <c r="C378" s="290">
        <v>0</v>
      </c>
      <c r="D378" s="290">
        <v>0</v>
      </c>
      <c r="E378" s="290"/>
      <c r="F378" s="374">
        <f t="shared" si="73"/>
        <v>0</v>
      </c>
      <c r="G378" s="290">
        <f t="shared" si="70"/>
        <v>0</v>
      </c>
      <c r="H378" s="290">
        <v>0</v>
      </c>
      <c r="I378" s="298" t="str">
        <f t="shared" si="71"/>
        <v/>
      </c>
      <c r="J378" s="298" t="str">
        <f t="shared" si="72"/>
        <v/>
      </c>
      <c r="K378" s="383"/>
      <c r="L378" s="270">
        <v>1</v>
      </c>
    </row>
    <row r="379" customFormat="1" hidden="1" spans="1:12">
      <c r="A379" s="237">
        <v>2041006</v>
      </c>
      <c r="B379" s="237" t="s">
        <v>177</v>
      </c>
      <c r="C379" s="290">
        <v>0</v>
      </c>
      <c r="D379" s="290">
        <v>0</v>
      </c>
      <c r="E379" s="290"/>
      <c r="F379" s="374">
        <f t="shared" si="73"/>
        <v>0</v>
      </c>
      <c r="G379" s="290">
        <f t="shared" si="70"/>
        <v>0</v>
      </c>
      <c r="H379" s="290">
        <v>0</v>
      </c>
      <c r="I379" s="298" t="str">
        <f t="shared" si="71"/>
        <v/>
      </c>
      <c r="J379" s="298" t="str">
        <f t="shared" si="72"/>
        <v/>
      </c>
      <c r="K379" s="383"/>
      <c r="L379" s="270">
        <v>1</v>
      </c>
    </row>
    <row r="380" customFormat="1" hidden="1" spans="1:12">
      <c r="A380" s="237">
        <v>2041007</v>
      </c>
      <c r="B380" s="237" t="s">
        <v>372</v>
      </c>
      <c r="C380" s="290">
        <v>0</v>
      </c>
      <c r="D380" s="290">
        <v>0</v>
      </c>
      <c r="E380" s="290"/>
      <c r="F380" s="374">
        <f t="shared" si="73"/>
        <v>0</v>
      </c>
      <c r="G380" s="290">
        <f t="shared" si="70"/>
        <v>0</v>
      </c>
      <c r="H380" s="290">
        <v>0</v>
      </c>
      <c r="I380" s="298" t="str">
        <f t="shared" si="71"/>
        <v/>
      </c>
      <c r="J380" s="298" t="str">
        <f t="shared" si="72"/>
        <v/>
      </c>
      <c r="K380" s="383"/>
      <c r="L380" s="270">
        <v>1</v>
      </c>
    </row>
    <row r="381" customFormat="1" hidden="1" spans="1:12">
      <c r="A381" s="237">
        <v>2041099</v>
      </c>
      <c r="B381" s="237" t="s">
        <v>373</v>
      </c>
      <c r="C381" s="290">
        <v>0</v>
      </c>
      <c r="D381" s="290">
        <v>0</v>
      </c>
      <c r="E381" s="290"/>
      <c r="F381" s="374">
        <f t="shared" si="73"/>
        <v>0</v>
      </c>
      <c r="G381" s="290">
        <f t="shared" si="70"/>
        <v>0</v>
      </c>
      <c r="H381" s="290">
        <v>0</v>
      </c>
      <c r="I381" s="298" t="str">
        <f t="shared" si="71"/>
        <v/>
      </c>
      <c r="J381" s="298" t="str">
        <f t="shared" si="72"/>
        <v/>
      </c>
      <c r="K381" s="383"/>
      <c r="L381" s="270">
        <v>1</v>
      </c>
    </row>
    <row r="382" s="217" customFormat="1" spans="1:11">
      <c r="A382" s="237">
        <v>20499</v>
      </c>
      <c r="B382" s="373" t="s">
        <v>374</v>
      </c>
      <c r="C382" s="290">
        <f t="shared" ref="C382:H382" si="79">C383+C384</f>
        <v>9</v>
      </c>
      <c r="D382" s="290">
        <f t="shared" si="79"/>
        <v>9</v>
      </c>
      <c r="E382" s="290">
        <v>0</v>
      </c>
      <c r="F382" s="290">
        <f t="shared" si="79"/>
        <v>5</v>
      </c>
      <c r="G382" s="290">
        <f t="shared" si="79"/>
        <v>5</v>
      </c>
      <c r="H382" s="290">
        <f t="shared" si="79"/>
        <v>5</v>
      </c>
      <c r="I382" s="298">
        <f t="shared" si="71"/>
        <v>100</v>
      </c>
      <c r="J382" s="298">
        <f t="shared" si="72"/>
        <v>55.6</v>
      </c>
      <c r="K382" s="383"/>
    </row>
    <row r="383" customFormat="1" hidden="1" spans="1:12">
      <c r="A383" s="237">
        <v>2049902</v>
      </c>
      <c r="B383" s="237" t="s">
        <v>1201</v>
      </c>
      <c r="C383" s="290">
        <v>0</v>
      </c>
      <c r="D383" s="290">
        <v>0</v>
      </c>
      <c r="E383" s="290"/>
      <c r="F383" s="374">
        <f t="shared" si="73"/>
        <v>0</v>
      </c>
      <c r="G383" s="290">
        <f t="shared" si="70"/>
        <v>0</v>
      </c>
      <c r="H383" s="290">
        <v>0</v>
      </c>
      <c r="I383" s="298" t="str">
        <f t="shared" si="71"/>
        <v/>
      </c>
      <c r="J383" s="298" t="str">
        <f t="shared" si="72"/>
        <v/>
      </c>
      <c r="K383" s="383"/>
      <c r="L383" s="270">
        <v>1</v>
      </c>
    </row>
    <row r="384" s="217" customFormat="1" spans="1:11">
      <c r="A384" s="237">
        <v>2049999</v>
      </c>
      <c r="B384" s="237" t="s">
        <v>375</v>
      </c>
      <c r="C384" s="290">
        <v>9</v>
      </c>
      <c r="D384" s="290">
        <v>9</v>
      </c>
      <c r="E384" s="290">
        <v>0</v>
      </c>
      <c r="F384" s="374">
        <f t="shared" si="73"/>
        <v>5</v>
      </c>
      <c r="G384" s="290">
        <f t="shared" si="70"/>
        <v>5</v>
      </c>
      <c r="H384" s="290">
        <v>5</v>
      </c>
      <c r="I384" s="298">
        <f t="shared" si="71"/>
        <v>100</v>
      </c>
      <c r="J384" s="298">
        <f t="shared" si="72"/>
        <v>55.6</v>
      </c>
      <c r="K384" s="383"/>
    </row>
    <row r="385" spans="1:10">
      <c r="A385" s="237">
        <v>205</v>
      </c>
      <c r="B385" s="373" t="s">
        <v>376</v>
      </c>
      <c r="C385" s="290">
        <f t="shared" ref="C385:H385" si="80">C386+C391+C398+C404+C410+C414+C418+C422+C428+C435</f>
        <v>123737</v>
      </c>
      <c r="D385" s="290">
        <f t="shared" si="80"/>
        <v>119498</v>
      </c>
      <c r="E385" s="290">
        <v>123793</v>
      </c>
      <c r="F385" s="290">
        <f t="shared" si="80"/>
        <v>6540</v>
      </c>
      <c r="G385" s="290">
        <f t="shared" si="80"/>
        <v>130333</v>
      </c>
      <c r="H385" s="290">
        <f t="shared" si="80"/>
        <v>124298</v>
      </c>
      <c r="I385" s="298">
        <f t="shared" si="71"/>
        <v>95.4</v>
      </c>
      <c r="J385" s="298">
        <f t="shared" si="72"/>
        <v>100.5</v>
      </c>
    </row>
    <row r="386" s="217" customFormat="1" spans="1:11">
      <c r="A386" s="237">
        <v>20501</v>
      </c>
      <c r="B386" s="373" t="s">
        <v>377</v>
      </c>
      <c r="C386" s="290">
        <f t="shared" ref="C386:H386" si="81">SUM(C387:C390)</f>
        <v>2914</v>
      </c>
      <c r="D386" s="290">
        <f t="shared" si="81"/>
        <v>2989</v>
      </c>
      <c r="E386" s="290">
        <v>1696</v>
      </c>
      <c r="F386" s="290">
        <f t="shared" si="81"/>
        <v>372</v>
      </c>
      <c r="G386" s="290">
        <f t="shared" si="81"/>
        <v>2068</v>
      </c>
      <c r="H386" s="290">
        <f t="shared" si="81"/>
        <v>2028</v>
      </c>
      <c r="I386" s="298">
        <f t="shared" si="71"/>
        <v>98.1</v>
      </c>
      <c r="J386" s="298">
        <f t="shared" si="72"/>
        <v>69.6</v>
      </c>
      <c r="K386" s="383"/>
    </row>
    <row r="387" s="217" customFormat="1" spans="1:11">
      <c r="A387" s="237">
        <v>2050101</v>
      </c>
      <c r="B387" s="237" t="s">
        <v>135</v>
      </c>
      <c r="C387" s="290">
        <v>414</v>
      </c>
      <c r="D387" s="290">
        <v>425</v>
      </c>
      <c r="E387" s="290">
        <v>360</v>
      </c>
      <c r="F387" s="374">
        <f t="shared" si="73"/>
        <v>72</v>
      </c>
      <c r="G387" s="290">
        <f t="shared" si="70"/>
        <v>432</v>
      </c>
      <c r="H387" s="290">
        <v>432</v>
      </c>
      <c r="I387" s="298">
        <f t="shared" si="71"/>
        <v>100</v>
      </c>
      <c r="J387" s="298">
        <f t="shared" si="72"/>
        <v>104.3</v>
      </c>
      <c r="K387" s="383"/>
    </row>
    <row r="388" s="217" customFormat="1" spans="1:11">
      <c r="A388" s="237">
        <v>2050102</v>
      </c>
      <c r="B388" s="237" t="s">
        <v>136</v>
      </c>
      <c r="C388" s="290">
        <v>1047</v>
      </c>
      <c r="D388" s="290">
        <v>1005</v>
      </c>
      <c r="E388" s="290">
        <v>719</v>
      </c>
      <c r="F388" s="374">
        <f t="shared" si="73"/>
        <v>160</v>
      </c>
      <c r="G388" s="290">
        <f t="shared" si="70"/>
        <v>879</v>
      </c>
      <c r="H388" s="290">
        <v>879</v>
      </c>
      <c r="I388" s="298">
        <f t="shared" si="71"/>
        <v>100</v>
      </c>
      <c r="J388" s="298">
        <f t="shared" si="72"/>
        <v>84</v>
      </c>
      <c r="K388" s="383"/>
    </row>
    <row r="389" customFormat="1" hidden="1" spans="1:12">
      <c r="A389" s="237">
        <v>2050103</v>
      </c>
      <c r="B389" s="237" t="s">
        <v>137</v>
      </c>
      <c r="C389" s="290">
        <v>0</v>
      </c>
      <c r="D389" s="290">
        <v>0</v>
      </c>
      <c r="E389" s="290"/>
      <c r="F389" s="374">
        <f t="shared" si="73"/>
        <v>0</v>
      </c>
      <c r="G389" s="290">
        <f t="shared" si="70"/>
        <v>0</v>
      </c>
      <c r="H389" s="290">
        <v>0</v>
      </c>
      <c r="I389" s="298" t="str">
        <f t="shared" si="71"/>
        <v/>
      </c>
      <c r="J389" s="298" t="str">
        <f t="shared" si="72"/>
        <v/>
      </c>
      <c r="K389" s="383"/>
      <c r="L389" s="270">
        <v>1</v>
      </c>
    </row>
    <row r="390" s="217" customFormat="1" spans="1:11">
      <c r="A390" s="237">
        <v>2050199</v>
      </c>
      <c r="B390" s="237" t="s">
        <v>378</v>
      </c>
      <c r="C390" s="290">
        <v>1453</v>
      </c>
      <c r="D390" s="290">
        <v>1559</v>
      </c>
      <c r="E390" s="290">
        <v>617</v>
      </c>
      <c r="F390" s="374">
        <f t="shared" si="73"/>
        <v>140</v>
      </c>
      <c r="G390" s="290">
        <f t="shared" si="70"/>
        <v>757</v>
      </c>
      <c r="H390" s="290">
        <v>717</v>
      </c>
      <c r="I390" s="298">
        <f t="shared" si="71"/>
        <v>94.7</v>
      </c>
      <c r="J390" s="298">
        <f t="shared" si="72"/>
        <v>49.3</v>
      </c>
      <c r="K390" s="383">
        <v>40</v>
      </c>
    </row>
    <row r="391" s="217" customFormat="1" spans="1:11">
      <c r="A391" s="237">
        <v>20502</v>
      </c>
      <c r="B391" s="373" t="s">
        <v>379</v>
      </c>
      <c r="C391" s="290">
        <f t="shared" ref="C391:H391" si="82">SUM(C392:C397)</f>
        <v>106729</v>
      </c>
      <c r="D391" s="290">
        <f t="shared" si="82"/>
        <v>102879</v>
      </c>
      <c r="E391" s="290">
        <v>109672</v>
      </c>
      <c r="F391" s="290">
        <f t="shared" si="82"/>
        <v>3937</v>
      </c>
      <c r="G391" s="290">
        <f t="shared" si="82"/>
        <v>113609</v>
      </c>
      <c r="H391" s="290">
        <f t="shared" si="82"/>
        <v>108856</v>
      </c>
      <c r="I391" s="298">
        <f t="shared" ref="I391:I454" si="83">IF(ISERROR(H391/G391),"",H391/G391*100)</f>
        <v>95.8</v>
      </c>
      <c r="J391" s="298">
        <f t="shared" ref="J391:J454" si="84">IF(ISERROR(H391/C391),"",H391/C391*100)</f>
        <v>102</v>
      </c>
      <c r="K391" s="383"/>
    </row>
    <row r="392" s="217" customFormat="1" spans="1:11">
      <c r="A392" s="237">
        <v>2050201</v>
      </c>
      <c r="B392" s="237" t="s">
        <v>380</v>
      </c>
      <c r="C392" s="290">
        <v>4837</v>
      </c>
      <c r="D392" s="290">
        <v>4811</v>
      </c>
      <c r="E392" s="290">
        <v>4610</v>
      </c>
      <c r="F392" s="374">
        <f t="shared" si="73"/>
        <v>-319</v>
      </c>
      <c r="G392" s="290">
        <f t="shared" ref="G392:G454" si="85">H392+K392</f>
        <v>4291</v>
      </c>
      <c r="H392" s="290">
        <v>3101</v>
      </c>
      <c r="I392" s="298">
        <f t="shared" si="83"/>
        <v>72.3</v>
      </c>
      <c r="J392" s="298">
        <f t="shared" si="84"/>
        <v>64.1</v>
      </c>
      <c r="K392" s="383">
        <v>1190</v>
      </c>
    </row>
    <row r="393" s="217" customFormat="1" spans="1:11">
      <c r="A393" s="237">
        <v>2050202</v>
      </c>
      <c r="B393" s="237" t="s">
        <v>381</v>
      </c>
      <c r="C393" s="290">
        <v>47453</v>
      </c>
      <c r="D393" s="290">
        <v>50750</v>
      </c>
      <c r="E393" s="290">
        <v>53524</v>
      </c>
      <c r="F393" s="374">
        <f t="shared" si="73"/>
        <v>-8539</v>
      </c>
      <c r="G393" s="290">
        <f t="shared" si="85"/>
        <v>44985</v>
      </c>
      <c r="H393" s="290">
        <v>43054</v>
      </c>
      <c r="I393" s="298">
        <f t="shared" si="83"/>
        <v>95.7</v>
      </c>
      <c r="J393" s="298">
        <f t="shared" si="84"/>
        <v>90.7</v>
      </c>
      <c r="K393" s="383">
        <v>1931</v>
      </c>
    </row>
    <row r="394" s="217" customFormat="1" spans="1:11">
      <c r="A394" s="237">
        <v>2050203</v>
      </c>
      <c r="B394" s="237" t="s">
        <v>382</v>
      </c>
      <c r="C394" s="290">
        <v>29281</v>
      </c>
      <c r="D394" s="290">
        <v>27683</v>
      </c>
      <c r="E394" s="290">
        <v>30869</v>
      </c>
      <c r="F394" s="374">
        <f t="shared" ref="F394:F457" si="86">G394-E394</f>
        <v>1155</v>
      </c>
      <c r="G394" s="290">
        <f t="shared" si="85"/>
        <v>32024</v>
      </c>
      <c r="H394" s="290">
        <v>31237</v>
      </c>
      <c r="I394" s="298">
        <f t="shared" si="83"/>
        <v>97.5</v>
      </c>
      <c r="J394" s="298">
        <f t="shared" si="84"/>
        <v>106.7</v>
      </c>
      <c r="K394" s="383">
        <v>787</v>
      </c>
    </row>
    <row r="395" s="217" customFormat="1" spans="1:11">
      <c r="A395" s="237">
        <v>2050204</v>
      </c>
      <c r="B395" s="237" t="s">
        <v>383</v>
      </c>
      <c r="C395" s="290">
        <v>19845</v>
      </c>
      <c r="D395" s="290">
        <v>19305</v>
      </c>
      <c r="E395" s="290">
        <v>20638</v>
      </c>
      <c r="F395" s="374">
        <f t="shared" si="86"/>
        <v>-3418</v>
      </c>
      <c r="G395" s="290">
        <f t="shared" si="85"/>
        <v>17220</v>
      </c>
      <c r="H395" s="290">
        <v>16469</v>
      </c>
      <c r="I395" s="298">
        <f t="shared" si="83"/>
        <v>95.6</v>
      </c>
      <c r="J395" s="298">
        <f t="shared" si="84"/>
        <v>83</v>
      </c>
      <c r="K395" s="383">
        <v>751</v>
      </c>
    </row>
    <row r="396" customFormat="1" hidden="1" spans="1:12">
      <c r="A396" s="237">
        <v>2050205</v>
      </c>
      <c r="B396" s="237" t="s">
        <v>384</v>
      </c>
      <c r="C396" s="290">
        <v>0</v>
      </c>
      <c r="D396" s="290">
        <v>0</v>
      </c>
      <c r="E396" s="290"/>
      <c r="F396" s="374">
        <f t="shared" si="86"/>
        <v>0</v>
      </c>
      <c r="G396" s="290">
        <f t="shared" si="85"/>
        <v>0</v>
      </c>
      <c r="H396" s="290">
        <v>0</v>
      </c>
      <c r="I396" s="298" t="str">
        <f t="shared" si="83"/>
        <v/>
      </c>
      <c r="J396" s="298" t="str">
        <f t="shared" si="84"/>
        <v/>
      </c>
      <c r="K396" s="383"/>
      <c r="L396" s="270">
        <v>1</v>
      </c>
    </row>
    <row r="397" s="217" customFormat="1" spans="1:11">
      <c r="A397" s="237">
        <v>2050299</v>
      </c>
      <c r="B397" s="237" t="s">
        <v>387</v>
      </c>
      <c r="C397" s="290">
        <v>5313</v>
      </c>
      <c r="D397" s="290">
        <v>330</v>
      </c>
      <c r="E397" s="290">
        <v>31</v>
      </c>
      <c r="F397" s="374">
        <f t="shared" si="86"/>
        <v>15058</v>
      </c>
      <c r="G397" s="290">
        <f t="shared" si="85"/>
        <v>15089</v>
      </c>
      <c r="H397" s="290">
        <v>14995</v>
      </c>
      <c r="I397" s="298">
        <f t="shared" si="83"/>
        <v>99.4</v>
      </c>
      <c r="J397" s="298">
        <f t="shared" si="84"/>
        <v>282.2</v>
      </c>
      <c r="K397" s="383">
        <v>94</v>
      </c>
    </row>
    <row r="398" s="270" customFormat="1" spans="1:11">
      <c r="A398" s="237">
        <v>20503</v>
      </c>
      <c r="B398" s="373" t="s">
        <v>388</v>
      </c>
      <c r="C398" s="290">
        <f t="shared" ref="C398:H398" si="87">SUM(C399:C403)</f>
        <v>3411</v>
      </c>
      <c r="D398" s="290">
        <f t="shared" si="87"/>
        <v>3541</v>
      </c>
      <c r="E398" s="290">
        <v>3536</v>
      </c>
      <c r="F398" s="290">
        <f t="shared" si="87"/>
        <v>1179</v>
      </c>
      <c r="G398" s="290">
        <f t="shared" si="87"/>
        <v>4715</v>
      </c>
      <c r="H398" s="290">
        <f t="shared" si="87"/>
        <v>4366</v>
      </c>
      <c r="I398" s="298">
        <f t="shared" si="83"/>
        <v>92.6</v>
      </c>
      <c r="J398" s="298">
        <f t="shared" si="84"/>
        <v>128</v>
      </c>
      <c r="K398" s="383"/>
    </row>
    <row r="399" s="270" customFormat="1" hidden="1" spans="1:12">
      <c r="A399" s="237">
        <v>2050301</v>
      </c>
      <c r="B399" s="237" t="s">
        <v>389</v>
      </c>
      <c r="C399" s="290">
        <v>0</v>
      </c>
      <c r="D399" s="290">
        <v>0</v>
      </c>
      <c r="E399" s="290"/>
      <c r="F399" s="374">
        <f t="shared" si="86"/>
        <v>0</v>
      </c>
      <c r="G399" s="290">
        <f t="shared" si="85"/>
        <v>0</v>
      </c>
      <c r="H399" s="290">
        <v>0</v>
      </c>
      <c r="I399" s="298" t="str">
        <f t="shared" si="83"/>
        <v/>
      </c>
      <c r="J399" s="298" t="str">
        <f t="shared" si="84"/>
        <v/>
      </c>
      <c r="K399" s="383"/>
      <c r="L399" s="270">
        <v>1</v>
      </c>
    </row>
    <row r="400" s="270" customFormat="1" spans="1:11">
      <c r="A400" s="237">
        <v>2050302</v>
      </c>
      <c r="B400" s="237" t="s">
        <v>390</v>
      </c>
      <c r="C400" s="290">
        <v>3411</v>
      </c>
      <c r="D400" s="290">
        <v>3541</v>
      </c>
      <c r="E400" s="290">
        <v>3536</v>
      </c>
      <c r="F400" s="374">
        <f t="shared" si="86"/>
        <v>1179</v>
      </c>
      <c r="G400" s="290">
        <f t="shared" si="85"/>
        <v>4715</v>
      </c>
      <c r="H400" s="290">
        <v>4366</v>
      </c>
      <c r="I400" s="298">
        <f t="shared" si="83"/>
        <v>92.6</v>
      </c>
      <c r="J400" s="298">
        <f t="shared" si="84"/>
        <v>128</v>
      </c>
      <c r="K400" s="383">
        <v>349</v>
      </c>
    </row>
    <row r="401" s="270" customFormat="1" hidden="1" spans="1:12">
      <c r="A401" s="237">
        <v>2050303</v>
      </c>
      <c r="B401" s="237" t="s">
        <v>391</v>
      </c>
      <c r="C401" s="290">
        <v>0</v>
      </c>
      <c r="D401" s="290">
        <v>0</v>
      </c>
      <c r="E401" s="290"/>
      <c r="F401" s="374">
        <f t="shared" si="86"/>
        <v>0</v>
      </c>
      <c r="G401" s="290">
        <f t="shared" si="85"/>
        <v>0</v>
      </c>
      <c r="H401" s="290">
        <v>0</v>
      </c>
      <c r="I401" s="298" t="str">
        <f t="shared" si="83"/>
        <v/>
      </c>
      <c r="J401" s="298" t="str">
        <f t="shared" si="84"/>
        <v/>
      </c>
      <c r="K401" s="383"/>
      <c r="L401" s="270">
        <v>1</v>
      </c>
    </row>
    <row r="402" s="270" customFormat="1" hidden="1" spans="1:12">
      <c r="A402" s="237">
        <v>2050305</v>
      </c>
      <c r="B402" s="237" t="s">
        <v>392</v>
      </c>
      <c r="C402" s="290">
        <v>0</v>
      </c>
      <c r="D402" s="290">
        <v>0</v>
      </c>
      <c r="E402" s="290"/>
      <c r="F402" s="374">
        <f t="shared" si="86"/>
        <v>0</v>
      </c>
      <c r="G402" s="290">
        <f t="shared" si="85"/>
        <v>0</v>
      </c>
      <c r="H402" s="290">
        <v>0</v>
      </c>
      <c r="I402" s="298" t="str">
        <f t="shared" si="83"/>
        <v/>
      </c>
      <c r="J402" s="298" t="str">
        <f t="shared" si="84"/>
        <v/>
      </c>
      <c r="K402" s="383"/>
      <c r="L402" s="270">
        <v>1</v>
      </c>
    </row>
    <row r="403" s="270" customFormat="1" hidden="1" spans="1:12">
      <c r="A403" s="237">
        <v>2050399</v>
      </c>
      <c r="B403" s="237" t="s">
        <v>393</v>
      </c>
      <c r="C403" s="290">
        <v>0</v>
      </c>
      <c r="D403" s="290">
        <v>0</v>
      </c>
      <c r="E403" s="290"/>
      <c r="F403" s="374">
        <f t="shared" si="86"/>
        <v>0</v>
      </c>
      <c r="G403" s="290">
        <f t="shared" si="85"/>
        <v>0</v>
      </c>
      <c r="H403" s="290">
        <v>0</v>
      </c>
      <c r="I403" s="298" t="str">
        <f t="shared" si="83"/>
        <v/>
      </c>
      <c r="J403" s="298" t="str">
        <f t="shared" si="84"/>
        <v/>
      </c>
      <c r="K403" s="383"/>
      <c r="L403" s="270">
        <v>1</v>
      </c>
    </row>
    <row r="404" customFormat="1" hidden="1" spans="1:12">
      <c r="A404" s="237">
        <v>20504</v>
      </c>
      <c r="B404" s="373" t="s">
        <v>394</v>
      </c>
      <c r="C404" s="290">
        <f t="shared" ref="C404:H404" si="88">SUM(C405:C409)</f>
        <v>0</v>
      </c>
      <c r="D404" s="290">
        <f t="shared" si="88"/>
        <v>0</v>
      </c>
      <c r="E404" s="290">
        <v>0</v>
      </c>
      <c r="F404" s="290">
        <f t="shared" si="88"/>
        <v>0</v>
      </c>
      <c r="G404" s="290">
        <f t="shared" si="88"/>
        <v>0</v>
      </c>
      <c r="H404" s="290">
        <f t="shared" si="88"/>
        <v>0</v>
      </c>
      <c r="I404" s="298" t="str">
        <f t="shared" si="83"/>
        <v/>
      </c>
      <c r="J404" s="298" t="str">
        <f t="shared" si="84"/>
        <v/>
      </c>
      <c r="K404" s="383"/>
      <c r="L404" s="270">
        <v>1</v>
      </c>
    </row>
    <row r="405" s="270" customFormat="1" hidden="1" spans="1:12">
      <c r="A405" s="237">
        <v>2050401</v>
      </c>
      <c r="B405" s="237" t="s">
        <v>395</v>
      </c>
      <c r="C405" s="290">
        <v>0</v>
      </c>
      <c r="D405" s="290">
        <v>0</v>
      </c>
      <c r="E405" s="290"/>
      <c r="F405" s="374">
        <f t="shared" si="86"/>
        <v>0</v>
      </c>
      <c r="G405" s="290">
        <f t="shared" si="85"/>
        <v>0</v>
      </c>
      <c r="H405" s="290">
        <v>0</v>
      </c>
      <c r="I405" s="298" t="str">
        <f t="shared" si="83"/>
        <v/>
      </c>
      <c r="J405" s="298" t="str">
        <f t="shared" si="84"/>
        <v/>
      </c>
      <c r="K405" s="383"/>
      <c r="L405" s="270">
        <v>1</v>
      </c>
    </row>
    <row r="406" s="270" customFormat="1" hidden="1" spans="1:12">
      <c r="A406" s="237">
        <v>2050402</v>
      </c>
      <c r="B406" s="237" t="s">
        <v>396</v>
      </c>
      <c r="C406" s="290">
        <v>0</v>
      </c>
      <c r="D406" s="290">
        <v>0</v>
      </c>
      <c r="E406" s="290"/>
      <c r="F406" s="374">
        <f t="shared" si="86"/>
        <v>0</v>
      </c>
      <c r="G406" s="290">
        <f t="shared" si="85"/>
        <v>0</v>
      </c>
      <c r="H406" s="290">
        <v>0</v>
      </c>
      <c r="I406" s="298" t="str">
        <f t="shared" si="83"/>
        <v/>
      </c>
      <c r="J406" s="298" t="str">
        <f t="shared" si="84"/>
        <v/>
      </c>
      <c r="K406" s="383"/>
      <c r="L406" s="270">
        <v>1</v>
      </c>
    </row>
    <row r="407" s="270" customFormat="1" hidden="1" spans="1:12">
      <c r="A407" s="237">
        <v>2050403</v>
      </c>
      <c r="B407" s="237" t="s">
        <v>397</v>
      </c>
      <c r="C407" s="290">
        <v>0</v>
      </c>
      <c r="D407" s="290">
        <v>0</v>
      </c>
      <c r="E407" s="290"/>
      <c r="F407" s="374">
        <f t="shared" si="86"/>
        <v>0</v>
      </c>
      <c r="G407" s="290">
        <f t="shared" si="85"/>
        <v>0</v>
      </c>
      <c r="H407" s="290">
        <v>0</v>
      </c>
      <c r="I407" s="298" t="str">
        <f t="shared" si="83"/>
        <v/>
      </c>
      <c r="J407" s="298" t="str">
        <f t="shared" si="84"/>
        <v/>
      </c>
      <c r="K407" s="383"/>
      <c r="L407" s="270">
        <v>1</v>
      </c>
    </row>
    <row r="408" s="270" customFormat="1" hidden="1" spans="1:12">
      <c r="A408" s="237">
        <v>2050404</v>
      </c>
      <c r="B408" s="237" t="s">
        <v>398</v>
      </c>
      <c r="C408" s="290">
        <v>0</v>
      </c>
      <c r="D408" s="290">
        <v>0</v>
      </c>
      <c r="E408" s="290"/>
      <c r="F408" s="374">
        <f t="shared" si="86"/>
        <v>0</v>
      </c>
      <c r="G408" s="290">
        <f t="shared" si="85"/>
        <v>0</v>
      </c>
      <c r="H408" s="290">
        <v>0</v>
      </c>
      <c r="I408" s="298" t="str">
        <f t="shared" si="83"/>
        <v/>
      </c>
      <c r="J408" s="298" t="str">
        <f t="shared" si="84"/>
        <v/>
      </c>
      <c r="K408" s="383"/>
      <c r="L408" s="270">
        <v>1</v>
      </c>
    </row>
    <row r="409" s="270" customFormat="1" hidden="1" spans="1:12">
      <c r="A409" s="237">
        <v>2050499</v>
      </c>
      <c r="B409" s="237" t="s">
        <v>399</v>
      </c>
      <c r="C409" s="290">
        <v>0</v>
      </c>
      <c r="D409" s="290">
        <v>0</v>
      </c>
      <c r="E409" s="290"/>
      <c r="F409" s="374">
        <f t="shared" si="86"/>
        <v>0</v>
      </c>
      <c r="G409" s="290">
        <f t="shared" si="85"/>
        <v>0</v>
      </c>
      <c r="H409" s="290">
        <v>0</v>
      </c>
      <c r="I409" s="298" t="str">
        <f t="shared" si="83"/>
        <v/>
      </c>
      <c r="J409" s="298" t="str">
        <f t="shared" si="84"/>
        <v/>
      </c>
      <c r="K409" s="383"/>
      <c r="L409" s="270">
        <v>1</v>
      </c>
    </row>
    <row r="410" s="270" customFormat="1" hidden="1" spans="1:12">
      <c r="A410" s="237">
        <v>20505</v>
      </c>
      <c r="B410" s="373" t="s">
        <v>400</v>
      </c>
      <c r="C410" s="290">
        <f t="shared" ref="C410:H410" si="89">SUM(C411:C413)</f>
        <v>0</v>
      </c>
      <c r="D410" s="290">
        <f t="shared" si="89"/>
        <v>0</v>
      </c>
      <c r="E410" s="290">
        <v>0</v>
      </c>
      <c r="F410" s="290">
        <f t="shared" si="89"/>
        <v>0</v>
      </c>
      <c r="G410" s="290">
        <f t="shared" si="89"/>
        <v>0</v>
      </c>
      <c r="H410" s="290">
        <f t="shared" si="89"/>
        <v>0</v>
      </c>
      <c r="I410" s="298" t="str">
        <f t="shared" si="83"/>
        <v/>
      </c>
      <c r="J410" s="298" t="str">
        <f t="shared" si="84"/>
        <v/>
      </c>
      <c r="K410" s="383"/>
      <c r="L410" s="270">
        <v>1</v>
      </c>
    </row>
    <row r="411" s="270" customFormat="1" hidden="1" spans="1:12">
      <c r="A411" s="237">
        <v>2050501</v>
      </c>
      <c r="B411" s="237" t="s">
        <v>401</v>
      </c>
      <c r="C411" s="290">
        <v>0</v>
      </c>
      <c r="D411" s="290">
        <v>0</v>
      </c>
      <c r="E411" s="290"/>
      <c r="F411" s="374">
        <f t="shared" si="86"/>
        <v>0</v>
      </c>
      <c r="G411" s="290">
        <f t="shared" si="85"/>
        <v>0</v>
      </c>
      <c r="H411" s="290">
        <v>0</v>
      </c>
      <c r="I411" s="298" t="str">
        <f t="shared" si="83"/>
        <v/>
      </c>
      <c r="J411" s="298" t="str">
        <f t="shared" si="84"/>
        <v/>
      </c>
      <c r="K411" s="383"/>
      <c r="L411" s="270">
        <v>1</v>
      </c>
    </row>
    <row r="412" customFormat="1" hidden="1" spans="1:12">
      <c r="A412" s="237">
        <v>2050502</v>
      </c>
      <c r="B412" s="237" t="s">
        <v>402</v>
      </c>
      <c r="C412" s="290">
        <v>0</v>
      </c>
      <c r="D412" s="290">
        <v>0</v>
      </c>
      <c r="E412" s="290"/>
      <c r="F412" s="374">
        <f t="shared" si="86"/>
        <v>0</v>
      </c>
      <c r="G412" s="290">
        <f t="shared" si="85"/>
        <v>0</v>
      </c>
      <c r="H412" s="290">
        <v>0</v>
      </c>
      <c r="I412" s="298" t="str">
        <f t="shared" si="83"/>
        <v/>
      </c>
      <c r="J412" s="298" t="str">
        <f t="shared" si="84"/>
        <v/>
      </c>
      <c r="K412" s="383"/>
      <c r="L412" s="270">
        <v>1</v>
      </c>
    </row>
    <row r="413" customFormat="1" hidden="1" spans="1:12">
      <c r="A413" s="237">
        <v>2050599</v>
      </c>
      <c r="B413" s="237" t="s">
        <v>403</v>
      </c>
      <c r="C413" s="290">
        <v>0</v>
      </c>
      <c r="D413" s="290">
        <v>0</v>
      </c>
      <c r="E413" s="290"/>
      <c r="F413" s="374">
        <f t="shared" si="86"/>
        <v>0</v>
      </c>
      <c r="G413" s="290">
        <f t="shared" si="85"/>
        <v>0</v>
      </c>
      <c r="H413" s="290">
        <v>0</v>
      </c>
      <c r="I413" s="298" t="str">
        <f t="shared" si="83"/>
        <v/>
      </c>
      <c r="J413" s="298" t="str">
        <f t="shared" si="84"/>
        <v/>
      </c>
      <c r="K413" s="383"/>
      <c r="L413" s="270">
        <v>1</v>
      </c>
    </row>
    <row r="414" s="270" customFormat="1" hidden="1" spans="1:12">
      <c r="A414" s="237">
        <v>20506</v>
      </c>
      <c r="B414" s="373" t="s">
        <v>404</v>
      </c>
      <c r="C414" s="290">
        <f t="shared" ref="C414:H414" si="90">SUM(C415:C417)</f>
        <v>0</v>
      </c>
      <c r="D414" s="290">
        <f t="shared" si="90"/>
        <v>0</v>
      </c>
      <c r="E414" s="290">
        <v>0</v>
      </c>
      <c r="F414" s="290">
        <f t="shared" si="90"/>
        <v>0</v>
      </c>
      <c r="G414" s="290">
        <f t="shared" si="90"/>
        <v>0</v>
      </c>
      <c r="H414" s="290">
        <f t="shared" si="90"/>
        <v>0</v>
      </c>
      <c r="I414" s="298" t="str">
        <f t="shared" si="83"/>
        <v/>
      </c>
      <c r="J414" s="298" t="str">
        <f t="shared" si="84"/>
        <v/>
      </c>
      <c r="K414" s="383"/>
      <c r="L414" s="270">
        <v>1</v>
      </c>
    </row>
    <row r="415" s="270" customFormat="1" hidden="1" spans="1:12">
      <c r="A415" s="237">
        <v>2050601</v>
      </c>
      <c r="B415" s="237" t="s">
        <v>405</v>
      </c>
      <c r="C415" s="290">
        <v>0</v>
      </c>
      <c r="D415" s="290">
        <v>0</v>
      </c>
      <c r="E415" s="290"/>
      <c r="F415" s="374">
        <f t="shared" si="86"/>
        <v>0</v>
      </c>
      <c r="G415" s="290">
        <f t="shared" si="85"/>
        <v>0</v>
      </c>
      <c r="H415" s="290">
        <v>0</v>
      </c>
      <c r="I415" s="298" t="str">
        <f t="shared" si="83"/>
        <v/>
      </c>
      <c r="J415" s="298" t="str">
        <f t="shared" si="84"/>
        <v/>
      </c>
      <c r="K415" s="383"/>
      <c r="L415" s="270">
        <v>1</v>
      </c>
    </row>
    <row r="416" customFormat="1" hidden="1" spans="1:12">
      <c r="A416" s="237">
        <v>2050602</v>
      </c>
      <c r="B416" s="237" t="s">
        <v>406</v>
      </c>
      <c r="C416" s="290">
        <v>0</v>
      </c>
      <c r="D416" s="290">
        <v>0</v>
      </c>
      <c r="E416" s="290"/>
      <c r="F416" s="374">
        <f t="shared" si="86"/>
        <v>0</v>
      </c>
      <c r="G416" s="290">
        <f t="shared" si="85"/>
        <v>0</v>
      </c>
      <c r="H416" s="290">
        <v>0</v>
      </c>
      <c r="I416" s="298" t="str">
        <f t="shared" si="83"/>
        <v/>
      </c>
      <c r="J416" s="298" t="str">
        <f t="shared" si="84"/>
        <v/>
      </c>
      <c r="K416" s="383"/>
      <c r="L416" s="270">
        <v>1</v>
      </c>
    </row>
    <row r="417" s="270" customFormat="1" hidden="1" spans="1:12">
      <c r="A417" s="237">
        <v>2050699</v>
      </c>
      <c r="B417" s="237" t="s">
        <v>407</v>
      </c>
      <c r="C417" s="290">
        <v>0</v>
      </c>
      <c r="D417" s="290">
        <v>0</v>
      </c>
      <c r="E417" s="290"/>
      <c r="F417" s="374">
        <f t="shared" si="86"/>
        <v>0</v>
      </c>
      <c r="G417" s="290">
        <f t="shared" si="85"/>
        <v>0</v>
      </c>
      <c r="H417" s="290">
        <v>0</v>
      </c>
      <c r="I417" s="298" t="str">
        <f t="shared" si="83"/>
        <v/>
      </c>
      <c r="J417" s="298" t="str">
        <f t="shared" si="84"/>
        <v/>
      </c>
      <c r="K417" s="383"/>
      <c r="L417" s="270">
        <v>1</v>
      </c>
    </row>
    <row r="418" s="217" customFormat="1" spans="1:11">
      <c r="A418" s="237">
        <v>20507</v>
      </c>
      <c r="B418" s="373" t="s">
        <v>408</v>
      </c>
      <c r="C418" s="290">
        <f t="shared" ref="C418:H418" si="91">SUM(C419:C421)</f>
        <v>653</v>
      </c>
      <c r="D418" s="290">
        <f t="shared" si="91"/>
        <v>650</v>
      </c>
      <c r="E418" s="290">
        <v>505</v>
      </c>
      <c r="F418" s="290">
        <f t="shared" si="91"/>
        <v>144</v>
      </c>
      <c r="G418" s="290">
        <f t="shared" si="91"/>
        <v>649</v>
      </c>
      <c r="H418" s="290">
        <f t="shared" si="91"/>
        <v>584</v>
      </c>
      <c r="I418" s="298">
        <f t="shared" si="83"/>
        <v>90</v>
      </c>
      <c r="J418" s="298">
        <f t="shared" si="84"/>
        <v>89.4</v>
      </c>
      <c r="K418" s="383"/>
    </row>
    <row r="419" s="217" customFormat="1" spans="1:11">
      <c r="A419" s="237">
        <v>2050701</v>
      </c>
      <c r="B419" s="237" t="s">
        <v>409</v>
      </c>
      <c r="C419" s="290">
        <v>653</v>
      </c>
      <c r="D419" s="290">
        <v>650</v>
      </c>
      <c r="E419" s="290">
        <v>503</v>
      </c>
      <c r="F419" s="374">
        <f t="shared" si="86"/>
        <v>114</v>
      </c>
      <c r="G419" s="290">
        <f t="shared" si="85"/>
        <v>617</v>
      </c>
      <c r="H419" s="290">
        <v>579</v>
      </c>
      <c r="I419" s="298">
        <f t="shared" si="83"/>
        <v>93.8</v>
      </c>
      <c r="J419" s="298">
        <f t="shared" si="84"/>
        <v>88.7</v>
      </c>
      <c r="K419" s="383">
        <v>38</v>
      </c>
    </row>
    <row r="420" customFormat="1" hidden="1" spans="1:12">
      <c r="A420" s="237">
        <v>2050702</v>
      </c>
      <c r="B420" s="237" t="s">
        <v>410</v>
      </c>
      <c r="C420" s="290">
        <v>0</v>
      </c>
      <c r="D420" s="290">
        <v>0</v>
      </c>
      <c r="E420" s="290"/>
      <c r="F420" s="374">
        <f t="shared" si="86"/>
        <v>0</v>
      </c>
      <c r="G420" s="290">
        <f t="shared" si="85"/>
        <v>0</v>
      </c>
      <c r="H420" s="290">
        <v>0</v>
      </c>
      <c r="I420" s="298" t="str">
        <f t="shared" si="83"/>
        <v/>
      </c>
      <c r="J420" s="298" t="str">
        <f t="shared" si="84"/>
        <v/>
      </c>
      <c r="K420" s="383"/>
      <c r="L420" s="270">
        <v>1</v>
      </c>
    </row>
    <row r="421" s="217" customFormat="1" spans="1:11">
      <c r="A421" s="237">
        <v>2050799</v>
      </c>
      <c r="B421" s="237" t="s">
        <v>411</v>
      </c>
      <c r="C421" s="290">
        <v>0</v>
      </c>
      <c r="D421" s="290">
        <v>0</v>
      </c>
      <c r="E421" s="290">
        <v>2</v>
      </c>
      <c r="F421" s="374">
        <f t="shared" si="86"/>
        <v>30</v>
      </c>
      <c r="G421" s="290">
        <f t="shared" si="85"/>
        <v>32</v>
      </c>
      <c r="H421" s="290">
        <v>5</v>
      </c>
      <c r="I421" s="298">
        <f t="shared" si="83"/>
        <v>15.6</v>
      </c>
      <c r="J421" s="298" t="str">
        <f t="shared" si="84"/>
        <v/>
      </c>
      <c r="K421" s="383">
        <v>27</v>
      </c>
    </row>
    <row r="422" s="217" customFormat="1" spans="1:11">
      <c r="A422" s="237">
        <v>20508</v>
      </c>
      <c r="B422" s="373" t="s">
        <v>412</v>
      </c>
      <c r="C422" s="290">
        <f t="shared" ref="C422:H422" si="92">SUM(C423:C427)</f>
        <v>2664</v>
      </c>
      <c r="D422" s="290">
        <f t="shared" si="92"/>
        <v>2425</v>
      </c>
      <c r="E422" s="290">
        <v>1758</v>
      </c>
      <c r="F422" s="290">
        <f t="shared" si="92"/>
        <v>342</v>
      </c>
      <c r="G422" s="290">
        <f t="shared" si="92"/>
        <v>2100</v>
      </c>
      <c r="H422" s="290">
        <f t="shared" si="92"/>
        <v>2087</v>
      </c>
      <c r="I422" s="298">
        <f t="shared" si="83"/>
        <v>99.4</v>
      </c>
      <c r="J422" s="298">
        <f t="shared" si="84"/>
        <v>78.3</v>
      </c>
      <c r="K422" s="383"/>
    </row>
    <row r="423" s="217" customFormat="1" spans="1:11">
      <c r="A423" s="237">
        <v>2050801</v>
      </c>
      <c r="B423" s="237" t="s">
        <v>413</v>
      </c>
      <c r="C423" s="290">
        <v>2119</v>
      </c>
      <c r="D423" s="290">
        <v>1806</v>
      </c>
      <c r="E423" s="290">
        <v>1281</v>
      </c>
      <c r="F423" s="374">
        <f t="shared" si="86"/>
        <v>245</v>
      </c>
      <c r="G423" s="290">
        <f t="shared" si="85"/>
        <v>1526</v>
      </c>
      <c r="H423" s="290">
        <v>1513</v>
      </c>
      <c r="I423" s="298">
        <f t="shared" si="83"/>
        <v>99.1</v>
      </c>
      <c r="J423" s="298">
        <f t="shared" si="84"/>
        <v>71.4</v>
      </c>
      <c r="K423" s="383">
        <v>13</v>
      </c>
    </row>
    <row r="424" s="217" customFormat="1" spans="1:11">
      <c r="A424" s="237">
        <v>2050802</v>
      </c>
      <c r="B424" s="237" t="s">
        <v>414</v>
      </c>
      <c r="C424" s="290">
        <v>464</v>
      </c>
      <c r="D424" s="290">
        <v>469</v>
      </c>
      <c r="E424" s="290">
        <v>393</v>
      </c>
      <c r="F424" s="374">
        <f t="shared" si="86"/>
        <v>78</v>
      </c>
      <c r="G424" s="290">
        <f t="shared" si="85"/>
        <v>471</v>
      </c>
      <c r="H424" s="290">
        <v>471</v>
      </c>
      <c r="I424" s="298">
        <f t="shared" si="83"/>
        <v>100</v>
      </c>
      <c r="J424" s="298">
        <f t="shared" si="84"/>
        <v>101.5</v>
      </c>
      <c r="K424" s="383"/>
    </row>
    <row r="425" s="217" customFormat="1" spans="1:11">
      <c r="A425" s="237">
        <v>2050803</v>
      </c>
      <c r="B425" s="237" t="s">
        <v>415</v>
      </c>
      <c r="C425" s="290">
        <v>81</v>
      </c>
      <c r="D425" s="290">
        <v>145</v>
      </c>
      <c r="E425" s="290">
        <v>84</v>
      </c>
      <c r="F425" s="374">
        <f t="shared" si="86"/>
        <v>19</v>
      </c>
      <c r="G425" s="290">
        <f t="shared" si="85"/>
        <v>103</v>
      </c>
      <c r="H425" s="290">
        <v>103</v>
      </c>
      <c r="I425" s="298">
        <f t="shared" si="83"/>
        <v>100</v>
      </c>
      <c r="J425" s="298">
        <f t="shared" si="84"/>
        <v>127.2</v>
      </c>
      <c r="K425" s="383"/>
    </row>
    <row r="426" customFormat="1" hidden="1" spans="1:12">
      <c r="A426" s="237">
        <v>2050804</v>
      </c>
      <c r="B426" s="237" t="s">
        <v>416</v>
      </c>
      <c r="C426" s="290">
        <v>0</v>
      </c>
      <c r="D426" s="290">
        <v>0</v>
      </c>
      <c r="E426" s="290"/>
      <c r="F426" s="374">
        <f t="shared" si="86"/>
        <v>0</v>
      </c>
      <c r="G426" s="290">
        <f t="shared" si="85"/>
        <v>0</v>
      </c>
      <c r="H426" s="290">
        <v>0</v>
      </c>
      <c r="I426" s="298" t="str">
        <f t="shared" si="83"/>
        <v/>
      </c>
      <c r="J426" s="298" t="str">
        <f t="shared" si="84"/>
        <v/>
      </c>
      <c r="K426" s="383"/>
      <c r="L426" s="270">
        <v>1</v>
      </c>
    </row>
    <row r="427" s="217" customFormat="1" spans="1:11">
      <c r="A427" s="237">
        <v>2050899</v>
      </c>
      <c r="B427" s="237" t="s">
        <v>417</v>
      </c>
      <c r="C427" s="290">
        <v>0</v>
      </c>
      <c r="D427" s="290">
        <v>5</v>
      </c>
      <c r="E427" s="290">
        <v>0</v>
      </c>
      <c r="F427" s="374">
        <f t="shared" si="86"/>
        <v>0</v>
      </c>
      <c r="G427" s="290">
        <f t="shared" si="85"/>
        <v>0</v>
      </c>
      <c r="H427" s="290">
        <v>0</v>
      </c>
      <c r="I427" s="298" t="str">
        <f t="shared" si="83"/>
        <v/>
      </c>
      <c r="J427" s="298" t="str">
        <f t="shared" si="84"/>
        <v/>
      </c>
      <c r="K427" s="383"/>
    </row>
    <row r="428" s="217" customFormat="1" spans="1:11">
      <c r="A428" s="237">
        <v>20509</v>
      </c>
      <c r="B428" s="373" t="s">
        <v>418</v>
      </c>
      <c r="C428" s="290">
        <f t="shared" ref="C428:H428" si="93">SUM(C429:C434)</f>
        <v>6895</v>
      </c>
      <c r="D428" s="290">
        <f t="shared" si="93"/>
        <v>6533</v>
      </c>
      <c r="E428" s="290">
        <v>5773</v>
      </c>
      <c r="F428" s="290">
        <f t="shared" si="93"/>
        <v>238</v>
      </c>
      <c r="G428" s="290">
        <f t="shared" si="93"/>
        <v>6011</v>
      </c>
      <c r="H428" s="290">
        <f t="shared" si="93"/>
        <v>5196</v>
      </c>
      <c r="I428" s="298">
        <f t="shared" si="83"/>
        <v>86.4</v>
      </c>
      <c r="J428" s="298">
        <f t="shared" si="84"/>
        <v>75.4</v>
      </c>
      <c r="K428" s="383"/>
    </row>
    <row r="429" s="217" customFormat="1" spans="1:11">
      <c r="A429" s="237">
        <v>2050901</v>
      </c>
      <c r="B429" s="237" t="s">
        <v>419</v>
      </c>
      <c r="C429" s="290">
        <v>1134</v>
      </c>
      <c r="D429" s="290">
        <v>621</v>
      </c>
      <c r="E429" s="290">
        <v>5773</v>
      </c>
      <c r="F429" s="374">
        <f t="shared" si="86"/>
        <v>238</v>
      </c>
      <c r="G429" s="290">
        <f t="shared" si="85"/>
        <v>6011</v>
      </c>
      <c r="H429" s="290">
        <v>5196</v>
      </c>
      <c r="I429" s="298">
        <f t="shared" si="83"/>
        <v>86.4</v>
      </c>
      <c r="J429" s="298">
        <f t="shared" si="84"/>
        <v>458.2</v>
      </c>
      <c r="K429" s="383">
        <v>815</v>
      </c>
    </row>
    <row r="430" s="217" customFormat="1" spans="1:11">
      <c r="A430" s="237">
        <v>2050902</v>
      </c>
      <c r="B430" s="237" t="s">
        <v>420</v>
      </c>
      <c r="C430" s="290">
        <v>13</v>
      </c>
      <c r="D430" s="290">
        <v>12</v>
      </c>
      <c r="E430" s="290"/>
      <c r="F430" s="374">
        <f t="shared" si="86"/>
        <v>0</v>
      </c>
      <c r="G430" s="290">
        <f t="shared" si="85"/>
        <v>0</v>
      </c>
      <c r="H430" s="290">
        <v>0</v>
      </c>
      <c r="I430" s="298" t="str">
        <f t="shared" si="83"/>
        <v/>
      </c>
      <c r="J430" s="298">
        <f t="shared" si="84"/>
        <v>0</v>
      </c>
      <c r="K430" s="383"/>
    </row>
    <row r="431" s="217" customFormat="1" spans="1:11">
      <c r="A431" s="237">
        <v>2050903</v>
      </c>
      <c r="B431" s="237" t="s">
        <v>421</v>
      </c>
      <c r="C431" s="290">
        <v>0</v>
      </c>
      <c r="D431" s="290">
        <v>5861</v>
      </c>
      <c r="E431" s="290"/>
      <c r="F431" s="374">
        <f t="shared" si="86"/>
        <v>0</v>
      </c>
      <c r="G431" s="290">
        <f t="shared" si="85"/>
        <v>0</v>
      </c>
      <c r="H431" s="290">
        <v>0</v>
      </c>
      <c r="I431" s="298" t="str">
        <f t="shared" si="83"/>
        <v/>
      </c>
      <c r="J431" s="298" t="str">
        <f t="shared" si="84"/>
        <v/>
      </c>
      <c r="K431" s="383"/>
    </row>
    <row r="432" customFormat="1" hidden="1" spans="1:12">
      <c r="A432" s="237">
        <v>2050904</v>
      </c>
      <c r="B432" s="237" t="s">
        <v>422</v>
      </c>
      <c r="C432" s="290">
        <v>0</v>
      </c>
      <c r="D432" s="290">
        <v>0</v>
      </c>
      <c r="E432" s="290"/>
      <c r="F432" s="374">
        <f t="shared" si="86"/>
        <v>0</v>
      </c>
      <c r="G432" s="290">
        <f t="shared" si="85"/>
        <v>0</v>
      </c>
      <c r="H432" s="290">
        <v>0</v>
      </c>
      <c r="I432" s="298" t="str">
        <f t="shared" si="83"/>
        <v/>
      </c>
      <c r="J432" s="298" t="str">
        <f t="shared" si="84"/>
        <v/>
      </c>
      <c r="K432" s="383"/>
      <c r="L432" s="270">
        <v>1</v>
      </c>
    </row>
    <row r="433" customFormat="1" hidden="1" spans="1:12">
      <c r="A433" s="237">
        <v>2050905</v>
      </c>
      <c r="B433" s="237" t="s">
        <v>423</v>
      </c>
      <c r="C433" s="290">
        <v>0</v>
      </c>
      <c r="D433" s="290">
        <v>0</v>
      </c>
      <c r="E433" s="290"/>
      <c r="F433" s="374">
        <f t="shared" si="86"/>
        <v>0</v>
      </c>
      <c r="G433" s="290">
        <f t="shared" si="85"/>
        <v>0</v>
      </c>
      <c r="H433" s="290">
        <v>0</v>
      </c>
      <c r="I433" s="298" t="str">
        <f t="shared" si="83"/>
        <v/>
      </c>
      <c r="J433" s="298" t="str">
        <f t="shared" si="84"/>
        <v/>
      </c>
      <c r="K433" s="383"/>
      <c r="L433" s="270">
        <v>1</v>
      </c>
    </row>
    <row r="434" s="217" customFormat="1" spans="1:11">
      <c r="A434" s="237">
        <v>2050999</v>
      </c>
      <c r="B434" s="237" t="s">
        <v>424</v>
      </c>
      <c r="C434" s="290">
        <v>5748</v>
      </c>
      <c r="D434" s="290">
        <v>39</v>
      </c>
      <c r="E434" s="290"/>
      <c r="F434" s="374">
        <f t="shared" si="86"/>
        <v>0</v>
      </c>
      <c r="G434" s="290">
        <f t="shared" si="85"/>
        <v>0</v>
      </c>
      <c r="H434" s="290">
        <v>0</v>
      </c>
      <c r="I434" s="298" t="str">
        <f t="shared" si="83"/>
        <v/>
      </c>
      <c r="J434" s="298">
        <f t="shared" si="84"/>
        <v>0</v>
      </c>
      <c r="K434" s="383"/>
    </row>
    <row r="435" s="270" customFormat="1" spans="1:11">
      <c r="A435" s="237">
        <v>20599</v>
      </c>
      <c r="B435" s="373" t="s">
        <v>425</v>
      </c>
      <c r="C435" s="290">
        <f t="shared" ref="C435:H435" si="94">C436</f>
        <v>471</v>
      </c>
      <c r="D435" s="290">
        <f t="shared" si="94"/>
        <v>481</v>
      </c>
      <c r="E435" s="290">
        <v>853</v>
      </c>
      <c r="F435" s="290">
        <f t="shared" si="94"/>
        <v>328</v>
      </c>
      <c r="G435" s="290">
        <f t="shared" si="94"/>
        <v>1181</v>
      </c>
      <c r="H435" s="290">
        <f t="shared" si="94"/>
        <v>1181</v>
      </c>
      <c r="I435" s="298">
        <f t="shared" si="83"/>
        <v>100</v>
      </c>
      <c r="J435" s="298">
        <f t="shared" si="84"/>
        <v>250.7</v>
      </c>
      <c r="K435" s="383"/>
    </row>
    <row r="436" s="270" customFormat="1" spans="1:11">
      <c r="A436" s="237">
        <v>2059999</v>
      </c>
      <c r="B436" s="237" t="s">
        <v>426</v>
      </c>
      <c r="C436" s="290">
        <v>471</v>
      </c>
      <c r="D436" s="290">
        <v>481</v>
      </c>
      <c r="E436" s="290">
        <v>853</v>
      </c>
      <c r="F436" s="374">
        <f t="shared" si="86"/>
        <v>328</v>
      </c>
      <c r="G436" s="290">
        <f t="shared" si="85"/>
        <v>1181</v>
      </c>
      <c r="H436" s="290">
        <v>1181</v>
      </c>
      <c r="I436" s="298">
        <f t="shared" si="83"/>
        <v>100</v>
      </c>
      <c r="J436" s="298">
        <f t="shared" si="84"/>
        <v>250.7</v>
      </c>
      <c r="K436" s="383"/>
    </row>
    <row r="437" spans="1:10">
      <c r="A437" s="237">
        <v>206</v>
      </c>
      <c r="B437" s="373" t="s">
        <v>427</v>
      </c>
      <c r="C437" s="290">
        <f t="shared" ref="C437:H437" si="95">SUM(C438,C443,C452,C458,C463,C468,C473,C480,C484,C488)</f>
        <v>13461</v>
      </c>
      <c r="D437" s="290">
        <f t="shared" si="95"/>
        <v>13650</v>
      </c>
      <c r="E437" s="290">
        <v>13625</v>
      </c>
      <c r="F437" s="290">
        <f t="shared" si="95"/>
        <v>3031</v>
      </c>
      <c r="G437" s="290">
        <f t="shared" si="95"/>
        <v>16656</v>
      </c>
      <c r="H437" s="290">
        <f t="shared" si="95"/>
        <v>14365</v>
      </c>
      <c r="I437" s="298">
        <f t="shared" si="83"/>
        <v>86.2</v>
      </c>
      <c r="J437" s="298">
        <f t="shared" si="84"/>
        <v>106.7</v>
      </c>
    </row>
    <row r="438" s="217" customFormat="1" spans="1:11">
      <c r="A438" s="237">
        <v>20601</v>
      </c>
      <c r="B438" s="373" t="s">
        <v>428</v>
      </c>
      <c r="C438" s="290">
        <f t="shared" ref="C438:H438" si="96">SUM(C439:C442)</f>
        <v>1340</v>
      </c>
      <c r="D438" s="290">
        <f t="shared" si="96"/>
        <v>1578</v>
      </c>
      <c r="E438" s="290">
        <v>654</v>
      </c>
      <c r="F438" s="290">
        <f t="shared" si="96"/>
        <v>121</v>
      </c>
      <c r="G438" s="290">
        <f t="shared" si="96"/>
        <v>775</v>
      </c>
      <c r="H438" s="290">
        <f t="shared" si="96"/>
        <v>775</v>
      </c>
      <c r="I438" s="298">
        <f t="shared" si="83"/>
        <v>100</v>
      </c>
      <c r="J438" s="298">
        <f t="shared" si="84"/>
        <v>57.8</v>
      </c>
      <c r="K438" s="383"/>
    </row>
    <row r="439" s="270" customFormat="1" spans="1:11">
      <c r="A439" s="237">
        <v>2060101</v>
      </c>
      <c r="B439" s="237" t="s">
        <v>135</v>
      </c>
      <c r="C439" s="290">
        <v>233</v>
      </c>
      <c r="D439" s="290">
        <v>233</v>
      </c>
      <c r="E439" s="290">
        <v>180</v>
      </c>
      <c r="F439" s="374">
        <f t="shared" si="86"/>
        <v>34</v>
      </c>
      <c r="G439" s="290">
        <f t="shared" si="85"/>
        <v>214</v>
      </c>
      <c r="H439" s="290">
        <v>214</v>
      </c>
      <c r="I439" s="298">
        <f t="shared" si="83"/>
        <v>100</v>
      </c>
      <c r="J439" s="298">
        <f t="shared" si="84"/>
        <v>91.8</v>
      </c>
      <c r="K439" s="383"/>
    </row>
    <row r="440" s="270" customFormat="1" spans="1:11">
      <c r="A440" s="237">
        <v>2060102</v>
      </c>
      <c r="B440" s="237" t="s">
        <v>136</v>
      </c>
      <c r="C440" s="290">
        <v>11</v>
      </c>
      <c r="D440" s="290">
        <v>15</v>
      </c>
      <c r="E440" s="290">
        <v>61</v>
      </c>
      <c r="F440" s="374">
        <f t="shared" si="86"/>
        <v>6</v>
      </c>
      <c r="G440" s="290">
        <f t="shared" si="85"/>
        <v>67</v>
      </c>
      <c r="H440" s="290">
        <v>67</v>
      </c>
      <c r="I440" s="298">
        <f t="shared" si="83"/>
        <v>100</v>
      </c>
      <c r="J440" s="298">
        <f t="shared" si="84"/>
        <v>609.1</v>
      </c>
      <c r="K440" s="383"/>
    </row>
    <row r="441" s="270" customFormat="1" spans="1:11">
      <c r="A441" s="237">
        <v>2060103</v>
      </c>
      <c r="B441" s="237" t="s">
        <v>137</v>
      </c>
      <c r="C441" s="290">
        <v>95</v>
      </c>
      <c r="D441" s="290">
        <v>92</v>
      </c>
      <c r="E441" s="290">
        <v>96</v>
      </c>
      <c r="F441" s="374">
        <f t="shared" si="86"/>
        <v>11</v>
      </c>
      <c r="G441" s="290">
        <f t="shared" si="85"/>
        <v>107</v>
      </c>
      <c r="H441" s="290">
        <v>107</v>
      </c>
      <c r="I441" s="298">
        <f t="shared" si="83"/>
        <v>100</v>
      </c>
      <c r="J441" s="298">
        <f t="shared" si="84"/>
        <v>112.6</v>
      </c>
      <c r="K441" s="383"/>
    </row>
    <row r="442" s="270" customFormat="1" spans="1:11">
      <c r="A442" s="237">
        <v>2060199</v>
      </c>
      <c r="B442" s="237" t="s">
        <v>429</v>
      </c>
      <c r="C442" s="290">
        <v>1001</v>
      </c>
      <c r="D442" s="290">
        <v>1238</v>
      </c>
      <c r="E442" s="290">
        <v>317</v>
      </c>
      <c r="F442" s="374">
        <f t="shared" si="86"/>
        <v>70</v>
      </c>
      <c r="G442" s="290">
        <f t="shared" si="85"/>
        <v>387</v>
      </c>
      <c r="H442" s="290">
        <v>387</v>
      </c>
      <c r="I442" s="298">
        <f t="shared" si="83"/>
        <v>100</v>
      </c>
      <c r="J442" s="298">
        <f t="shared" si="84"/>
        <v>38.7</v>
      </c>
      <c r="K442" s="383"/>
    </row>
    <row r="443" customFormat="1" hidden="1" spans="1:12">
      <c r="A443" s="237">
        <v>20602</v>
      </c>
      <c r="B443" s="373" t="s">
        <v>430</v>
      </c>
      <c r="C443" s="290">
        <f t="shared" ref="C443:H443" si="97">SUM(C444:C451)</f>
        <v>0</v>
      </c>
      <c r="D443" s="290">
        <f t="shared" si="97"/>
        <v>0</v>
      </c>
      <c r="E443" s="290">
        <v>0</v>
      </c>
      <c r="F443" s="290">
        <f t="shared" si="97"/>
        <v>0</v>
      </c>
      <c r="G443" s="290">
        <f t="shared" si="97"/>
        <v>0</v>
      </c>
      <c r="H443" s="290">
        <f t="shared" si="97"/>
        <v>0</v>
      </c>
      <c r="I443" s="298" t="str">
        <f t="shared" si="83"/>
        <v/>
      </c>
      <c r="J443" s="298" t="str">
        <f t="shared" si="84"/>
        <v/>
      </c>
      <c r="K443" s="383"/>
      <c r="L443" s="270">
        <v>1</v>
      </c>
    </row>
    <row r="444" s="270" customFormat="1" hidden="1" spans="1:12">
      <c r="A444" s="237">
        <v>2060201</v>
      </c>
      <c r="B444" s="237" t="s">
        <v>431</v>
      </c>
      <c r="C444" s="290">
        <v>0</v>
      </c>
      <c r="D444" s="290">
        <v>0</v>
      </c>
      <c r="E444" s="290"/>
      <c r="F444" s="374">
        <f t="shared" si="86"/>
        <v>0</v>
      </c>
      <c r="G444" s="290">
        <f t="shared" si="85"/>
        <v>0</v>
      </c>
      <c r="H444" s="290">
        <v>0</v>
      </c>
      <c r="I444" s="298" t="str">
        <f t="shared" si="83"/>
        <v/>
      </c>
      <c r="J444" s="298" t="str">
        <f t="shared" si="84"/>
        <v/>
      </c>
      <c r="K444" s="383"/>
      <c r="L444" s="270">
        <v>1</v>
      </c>
    </row>
    <row r="445" s="270" customFormat="1" hidden="1" spans="1:12">
      <c r="A445" s="237">
        <v>2060203</v>
      </c>
      <c r="B445" s="237" t="s">
        <v>432</v>
      </c>
      <c r="C445" s="290">
        <v>0</v>
      </c>
      <c r="D445" s="290">
        <v>0</v>
      </c>
      <c r="E445" s="290"/>
      <c r="F445" s="374">
        <f t="shared" si="86"/>
        <v>0</v>
      </c>
      <c r="G445" s="290">
        <f t="shared" si="85"/>
        <v>0</v>
      </c>
      <c r="H445" s="290">
        <v>0</v>
      </c>
      <c r="I445" s="298" t="str">
        <f t="shared" si="83"/>
        <v/>
      </c>
      <c r="J445" s="298" t="str">
        <f t="shared" si="84"/>
        <v/>
      </c>
      <c r="K445" s="383"/>
      <c r="L445" s="270">
        <v>1</v>
      </c>
    </row>
    <row r="446" s="270" customFormat="1" hidden="1" spans="1:12">
      <c r="A446" s="237">
        <v>2060204</v>
      </c>
      <c r="B446" s="237" t="s">
        <v>1202</v>
      </c>
      <c r="C446" s="290">
        <v>0</v>
      </c>
      <c r="D446" s="290">
        <v>0</v>
      </c>
      <c r="E446" s="290"/>
      <c r="F446" s="374">
        <f t="shared" si="86"/>
        <v>0</v>
      </c>
      <c r="G446" s="290">
        <f t="shared" si="85"/>
        <v>0</v>
      </c>
      <c r="H446" s="290">
        <v>0</v>
      </c>
      <c r="I446" s="298" t="str">
        <f t="shared" si="83"/>
        <v/>
      </c>
      <c r="J446" s="298" t="str">
        <f t="shared" si="84"/>
        <v/>
      </c>
      <c r="K446" s="383"/>
      <c r="L446" s="270">
        <v>1</v>
      </c>
    </row>
    <row r="447" s="270" customFormat="1" hidden="1" spans="1:12">
      <c r="A447" s="237">
        <v>2060205</v>
      </c>
      <c r="B447" s="237" t="s">
        <v>434</v>
      </c>
      <c r="C447" s="290">
        <v>0</v>
      </c>
      <c r="D447" s="290">
        <v>0</v>
      </c>
      <c r="E447" s="290"/>
      <c r="F447" s="374">
        <f t="shared" si="86"/>
        <v>0</v>
      </c>
      <c r="G447" s="290">
        <f t="shared" si="85"/>
        <v>0</v>
      </c>
      <c r="H447" s="290">
        <v>0</v>
      </c>
      <c r="I447" s="298" t="str">
        <f t="shared" si="83"/>
        <v/>
      </c>
      <c r="J447" s="298" t="str">
        <f t="shared" si="84"/>
        <v/>
      </c>
      <c r="K447" s="383"/>
      <c r="L447" s="270">
        <v>1</v>
      </c>
    </row>
    <row r="448" s="270" customFormat="1" hidden="1" spans="1:12">
      <c r="A448" s="237">
        <v>2060206</v>
      </c>
      <c r="B448" s="237" t="s">
        <v>435</v>
      </c>
      <c r="C448" s="290">
        <v>0</v>
      </c>
      <c r="D448" s="290">
        <v>0</v>
      </c>
      <c r="E448" s="290"/>
      <c r="F448" s="374">
        <f t="shared" si="86"/>
        <v>0</v>
      </c>
      <c r="G448" s="290">
        <f t="shared" si="85"/>
        <v>0</v>
      </c>
      <c r="H448" s="290">
        <v>0</v>
      </c>
      <c r="I448" s="298" t="str">
        <f t="shared" si="83"/>
        <v/>
      </c>
      <c r="J448" s="298" t="str">
        <f t="shared" si="84"/>
        <v/>
      </c>
      <c r="K448" s="383"/>
      <c r="L448" s="270">
        <v>1</v>
      </c>
    </row>
    <row r="449" customFormat="1" hidden="1" spans="1:12">
      <c r="A449" s="237">
        <v>2060207</v>
      </c>
      <c r="B449" s="237" t="s">
        <v>436</v>
      </c>
      <c r="C449" s="290">
        <v>0</v>
      </c>
      <c r="D449" s="290">
        <v>0</v>
      </c>
      <c r="E449" s="290"/>
      <c r="F449" s="374">
        <f t="shared" si="86"/>
        <v>0</v>
      </c>
      <c r="G449" s="290">
        <f t="shared" si="85"/>
        <v>0</v>
      </c>
      <c r="H449" s="290">
        <v>0</v>
      </c>
      <c r="I449" s="298" t="str">
        <f t="shared" si="83"/>
        <v/>
      </c>
      <c r="J449" s="298" t="str">
        <f t="shared" si="84"/>
        <v/>
      </c>
      <c r="K449" s="383"/>
      <c r="L449" s="270">
        <v>1</v>
      </c>
    </row>
    <row r="450" customFormat="1" hidden="1" spans="1:12">
      <c r="A450" s="237">
        <v>2060208</v>
      </c>
      <c r="B450" s="237" t="s">
        <v>1203</v>
      </c>
      <c r="C450" s="290">
        <v>0</v>
      </c>
      <c r="D450" s="290">
        <v>0</v>
      </c>
      <c r="E450" s="290"/>
      <c r="F450" s="374">
        <f t="shared" si="86"/>
        <v>0</v>
      </c>
      <c r="G450" s="290">
        <f t="shared" si="85"/>
        <v>0</v>
      </c>
      <c r="H450" s="290">
        <v>0</v>
      </c>
      <c r="I450" s="298" t="str">
        <f t="shared" si="83"/>
        <v/>
      </c>
      <c r="J450" s="298" t="str">
        <f t="shared" si="84"/>
        <v/>
      </c>
      <c r="K450" s="383"/>
      <c r="L450" s="270">
        <v>1</v>
      </c>
    </row>
    <row r="451" s="270" customFormat="1" hidden="1" spans="1:12">
      <c r="A451" s="237">
        <v>2060299</v>
      </c>
      <c r="B451" s="237" t="s">
        <v>437</v>
      </c>
      <c r="C451" s="290">
        <v>0</v>
      </c>
      <c r="D451" s="290">
        <v>0</v>
      </c>
      <c r="E451" s="290"/>
      <c r="F451" s="374">
        <f t="shared" si="86"/>
        <v>0</v>
      </c>
      <c r="G451" s="290">
        <f t="shared" si="85"/>
        <v>0</v>
      </c>
      <c r="H451" s="290">
        <v>0</v>
      </c>
      <c r="I451" s="298" t="str">
        <f t="shared" si="83"/>
        <v/>
      </c>
      <c r="J451" s="298" t="str">
        <f t="shared" si="84"/>
        <v/>
      </c>
      <c r="K451" s="383"/>
      <c r="L451" s="270">
        <v>1</v>
      </c>
    </row>
    <row r="452" s="270" customFormat="1" hidden="1" spans="1:12">
      <c r="A452" s="237">
        <v>20603</v>
      </c>
      <c r="B452" s="373" t="s">
        <v>438</v>
      </c>
      <c r="C452" s="290">
        <f t="shared" ref="C452:H452" si="98">SUM(C453:C457)</f>
        <v>0</v>
      </c>
      <c r="D452" s="290">
        <f t="shared" si="98"/>
        <v>0</v>
      </c>
      <c r="E452" s="290">
        <v>0</v>
      </c>
      <c r="F452" s="290">
        <f t="shared" si="98"/>
        <v>0</v>
      </c>
      <c r="G452" s="290">
        <f t="shared" si="98"/>
        <v>0</v>
      </c>
      <c r="H452" s="290">
        <f t="shared" si="98"/>
        <v>0</v>
      </c>
      <c r="I452" s="298" t="str">
        <f t="shared" si="83"/>
        <v/>
      </c>
      <c r="J452" s="298" t="str">
        <f t="shared" si="84"/>
        <v/>
      </c>
      <c r="K452" s="383"/>
      <c r="L452" s="270">
        <v>1</v>
      </c>
    </row>
    <row r="453" s="270" customFormat="1" hidden="1" spans="1:12">
      <c r="A453" s="237">
        <v>2060301</v>
      </c>
      <c r="B453" s="237" t="s">
        <v>431</v>
      </c>
      <c r="C453" s="290">
        <v>0</v>
      </c>
      <c r="D453" s="290">
        <v>0</v>
      </c>
      <c r="E453" s="290"/>
      <c r="F453" s="374">
        <f t="shared" si="86"/>
        <v>0</v>
      </c>
      <c r="G453" s="290">
        <f t="shared" si="85"/>
        <v>0</v>
      </c>
      <c r="H453" s="290">
        <v>0</v>
      </c>
      <c r="I453" s="298" t="str">
        <f t="shared" si="83"/>
        <v/>
      </c>
      <c r="J453" s="298" t="str">
        <f t="shared" si="84"/>
        <v/>
      </c>
      <c r="K453" s="383"/>
      <c r="L453" s="270">
        <v>1</v>
      </c>
    </row>
    <row r="454" s="270" customFormat="1" hidden="1" spans="1:12">
      <c r="A454" s="237">
        <v>2060302</v>
      </c>
      <c r="B454" s="237" t="s">
        <v>439</v>
      </c>
      <c r="C454" s="290">
        <v>0</v>
      </c>
      <c r="D454" s="290">
        <v>0</v>
      </c>
      <c r="E454" s="290"/>
      <c r="F454" s="374">
        <f t="shared" si="86"/>
        <v>0</v>
      </c>
      <c r="G454" s="290">
        <f t="shared" si="85"/>
        <v>0</v>
      </c>
      <c r="H454" s="290">
        <v>0</v>
      </c>
      <c r="I454" s="298" t="str">
        <f t="shared" si="83"/>
        <v/>
      </c>
      <c r="J454" s="298" t="str">
        <f t="shared" si="84"/>
        <v/>
      </c>
      <c r="K454" s="383"/>
      <c r="L454" s="270">
        <v>1</v>
      </c>
    </row>
    <row r="455" s="270" customFormat="1" hidden="1" spans="1:12">
      <c r="A455" s="237">
        <v>2060303</v>
      </c>
      <c r="B455" s="237" t="s">
        <v>440</v>
      </c>
      <c r="C455" s="290">
        <v>0</v>
      </c>
      <c r="D455" s="290">
        <v>0</v>
      </c>
      <c r="E455" s="290"/>
      <c r="F455" s="374">
        <f t="shared" si="86"/>
        <v>0</v>
      </c>
      <c r="G455" s="290">
        <f t="shared" ref="G455:G517" si="99">H455+K455</f>
        <v>0</v>
      </c>
      <c r="H455" s="290">
        <v>0</v>
      </c>
      <c r="I455" s="298" t="str">
        <f t="shared" ref="I455:I518" si="100">IF(ISERROR(H455/G455),"",H455/G455*100)</f>
        <v/>
      </c>
      <c r="J455" s="298" t="str">
        <f t="shared" ref="J455:J518" si="101">IF(ISERROR(H455/C455),"",H455/C455*100)</f>
        <v/>
      </c>
      <c r="K455" s="383"/>
      <c r="L455" s="270">
        <v>1</v>
      </c>
    </row>
    <row r="456" s="270" customFormat="1" hidden="1" spans="1:12">
      <c r="A456" s="237">
        <v>2060304</v>
      </c>
      <c r="B456" s="237" t="s">
        <v>441</v>
      </c>
      <c r="C456" s="290">
        <v>0</v>
      </c>
      <c r="D456" s="290">
        <v>0</v>
      </c>
      <c r="E456" s="290"/>
      <c r="F456" s="374">
        <f t="shared" si="86"/>
        <v>0</v>
      </c>
      <c r="G456" s="290">
        <f t="shared" si="99"/>
        <v>0</v>
      </c>
      <c r="H456" s="290">
        <v>0</v>
      </c>
      <c r="I456" s="298" t="str">
        <f t="shared" si="100"/>
        <v/>
      </c>
      <c r="J456" s="298" t="str">
        <f t="shared" si="101"/>
        <v/>
      </c>
      <c r="K456" s="383"/>
      <c r="L456" s="270">
        <v>1</v>
      </c>
    </row>
    <row r="457" s="270" customFormat="1" hidden="1" spans="1:12">
      <c r="A457" s="237">
        <v>2060399</v>
      </c>
      <c r="B457" s="237" t="s">
        <v>442</v>
      </c>
      <c r="C457" s="290">
        <v>0</v>
      </c>
      <c r="D457" s="290">
        <v>0</v>
      </c>
      <c r="E457" s="290"/>
      <c r="F457" s="374">
        <f t="shared" si="86"/>
        <v>0</v>
      </c>
      <c r="G457" s="290">
        <f t="shared" si="99"/>
        <v>0</v>
      </c>
      <c r="H457" s="290">
        <v>0</v>
      </c>
      <c r="I457" s="298" t="str">
        <f t="shared" si="100"/>
        <v/>
      </c>
      <c r="J457" s="298" t="str">
        <f t="shared" si="101"/>
        <v/>
      </c>
      <c r="K457" s="383"/>
      <c r="L457" s="270">
        <v>1</v>
      </c>
    </row>
    <row r="458" s="270" customFormat="1" spans="1:11">
      <c r="A458" s="237">
        <v>20604</v>
      </c>
      <c r="B458" s="373" t="s">
        <v>443</v>
      </c>
      <c r="C458" s="290">
        <f t="shared" ref="C458:H458" si="102">SUM(C459:C462)</f>
        <v>9497</v>
      </c>
      <c r="D458" s="290">
        <f t="shared" si="102"/>
        <v>9054</v>
      </c>
      <c r="E458" s="290">
        <v>9746</v>
      </c>
      <c r="F458" s="290">
        <f t="shared" si="102"/>
        <v>4621</v>
      </c>
      <c r="G458" s="290">
        <f t="shared" si="102"/>
        <v>14367</v>
      </c>
      <c r="H458" s="290">
        <f t="shared" si="102"/>
        <v>13235</v>
      </c>
      <c r="I458" s="298">
        <f t="shared" si="100"/>
        <v>92.1</v>
      </c>
      <c r="J458" s="298">
        <f t="shared" si="101"/>
        <v>139.4</v>
      </c>
      <c r="K458" s="383"/>
    </row>
    <row r="459" s="270" customFormat="1" hidden="1" spans="1:12">
      <c r="A459" s="237">
        <v>2060401</v>
      </c>
      <c r="B459" s="237" t="s">
        <v>431</v>
      </c>
      <c r="C459" s="290">
        <v>0</v>
      </c>
      <c r="D459" s="290">
        <v>0</v>
      </c>
      <c r="E459" s="290"/>
      <c r="F459" s="374">
        <f t="shared" ref="F459:F521" si="103">G459-E459</f>
        <v>0</v>
      </c>
      <c r="G459" s="290">
        <f t="shared" si="99"/>
        <v>0</v>
      </c>
      <c r="H459" s="290">
        <v>0</v>
      </c>
      <c r="I459" s="298" t="str">
        <f t="shared" si="100"/>
        <v/>
      </c>
      <c r="J459" s="298" t="str">
        <f t="shared" si="101"/>
        <v/>
      </c>
      <c r="K459" s="383"/>
      <c r="L459" s="270">
        <v>1</v>
      </c>
    </row>
    <row r="460" s="217" customFormat="1" spans="1:11">
      <c r="A460" s="237">
        <v>2060404</v>
      </c>
      <c r="B460" s="237" t="s">
        <v>444</v>
      </c>
      <c r="C460" s="290">
        <v>1549</v>
      </c>
      <c r="D460" s="290">
        <v>0</v>
      </c>
      <c r="E460" s="290"/>
      <c r="F460" s="374">
        <f t="shared" si="103"/>
        <v>10128</v>
      </c>
      <c r="G460" s="290">
        <f t="shared" si="99"/>
        <v>10128</v>
      </c>
      <c r="H460" s="290">
        <v>10103</v>
      </c>
      <c r="I460" s="298">
        <f t="shared" si="100"/>
        <v>99.8</v>
      </c>
      <c r="J460" s="298">
        <f t="shared" si="101"/>
        <v>652.2</v>
      </c>
      <c r="K460" s="383">
        <v>25</v>
      </c>
    </row>
    <row r="461" customFormat="1" hidden="1" spans="1:12">
      <c r="A461" s="237">
        <v>2060405</v>
      </c>
      <c r="B461" s="237" t="s">
        <v>1204</v>
      </c>
      <c r="C461" s="290">
        <v>0</v>
      </c>
      <c r="D461" s="290">
        <v>0</v>
      </c>
      <c r="E461" s="290"/>
      <c r="F461" s="374">
        <f t="shared" si="103"/>
        <v>0</v>
      </c>
      <c r="G461" s="290">
        <f t="shared" si="99"/>
        <v>0</v>
      </c>
      <c r="H461" s="290">
        <v>0</v>
      </c>
      <c r="I461" s="298" t="str">
        <f t="shared" si="100"/>
        <v/>
      </c>
      <c r="J461" s="298" t="str">
        <f t="shared" si="101"/>
        <v/>
      </c>
      <c r="K461" s="383"/>
      <c r="L461" s="270">
        <v>1</v>
      </c>
    </row>
    <row r="462" s="217" customFormat="1" spans="1:11">
      <c r="A462" s="237">
        <v>2060499</v>
      </c>
      <c r="B462" s="237" t="s">
        <v>445</v>
      </c>
      <c r="C462" s="290">
        <v>7948</v>
      </c>
      <c r="D462" s="290">
        <v>9054</v>
      </c>
      <c r="E462" s="290">
        <v>9746</v>
      </c>
      <c r="F462" s="374">
        <f t="shared" si="103"/>
        <v>-5507</v>
      </c>
      <c r="G462" s="290">
        <f t="shared" si="99"/>
        <v>4239</v>
      </c>
      <c r="H462" s="290">
        <v>3132</v>
      </c>
      <c r="I462" s="298">
        <f t="shared" si="100"/>
        <v>73.9</v>
      </c>
      <c r="J462" s="298">
        <f t="shared" si="101"/>
        <v>39.4</v>
      </c>
      <c r="K462" s="383">
        <v>1107</v>
      </c>
    </row>
    <row r="463" customFormat="1" hidden="1" spans="1:12">
      <c r="A463" s="237">
        <v>20605</v>
      </c>
      <c r="B463" s="373" t="s">
        <v>446</v>
      </c>
      <c r="C463" s="290">
        <f t="shared" ref="C463:H463" si="104">SUM(C464:C467)</f>
        <v>0</v>
      </c>
      <c r="D463" s="290">
        <f t="shared" si="104"/>
        <v>0</v>
      </c>
      <c r="E463" s="290">
        <v>0</v>
      </c>
      <c r="F463" s="290">
        <f t="shared" si="104"/>
        <v>0</v>
      </c>
      <c r="G463" s="290">
        <f t="shared" si="104"/>
        <v>0</v>
      </c>
      <c r="H463" s="290">
        <f t="shared" si="104"/>
        <v>0</v>
      </c>
      <c r="I463" s="298" t="str">
        <f t="shared" si="100"/>
        <v/>
      </c>
      <c r="J463" s="298" t="str">
        <f t="shared" si="101"/>
        <v/>
      </c>
      <c r="K463" s="383"/>
      <c r="L463" s="270">
        <v>1</v>
      </c>
    </row>
    <row r="464" customFormat="1" hidden="1" spans="1:12">
      <c r="A464" s="237">
        <v>2060501</v>
      </c>
      <c r="B464" s="237" t="s">
        <v>431</v>
      </c>
      <c r="C464" s="290">
        <v>0</v>
      </c>
      <c r="D464" s="290">
        <v>0</v>
      </c>
      <c r="E464" s="290"/>
      <c r="F464" s="374">
        <f t="shared" si="103"/>
        <v>0</v>
      </c>
      <c r="G464" s="290">
        <f t="shared" si="99"/>
        <v>0</v>
      </c>
      <c r="H464" s="290">
        <v>0</v>
      </c>
      <c r="I464" s="298" t="str">
        <f t="shared" si="100"/>
        <v/>
      </c>
      <c r="J464" s="298" t="str">
        <f t="shared" si="101"/>
        <v/>
      </c>
      <c r="K464" s="383"/>
      <c r="L464" s="270">
        <v>1</v>
      </c>
    </row>
    <row r="465" customFormat="1" hidden="1" spans="1:12">
      <c r="A465" s="237">
        <v>2060502</v>
      </c>
      <c r="B465" s="237" t="s">
        <v>447</v>
      </c>
      <c r="C465" s="290">
        <v>0</v>
      </c>
      <c r="D465" s="290">
        <v>0</v>
      </c>
      <c r="E465" s="290"/>
      <c r="F465" s="374">
        <f t="shared" si="103"/>
        <v>0</v>
      </c>
      <c r="G465" s="290">
        <f t="shared" si="99"/>
        <v>0</v>
      </c>
      <c r="H465" s="290">
        <v>0</v>
      </c>
      <c r="I465" s="298" t="str">
        <f t="shared" si="100"/>
        <v/>
      </c>
      <c r="J465" s="298" t="str">
        <f t="shared" si="101"/>
        <v/>
      </c>
      <c r="K465" s="383"/>
      <c r="L465" s="270">
        <v>1</v>
      </c>
    </row>
    <row r="466" customFormat="1" hidden="1" spans="1:12">
      <c r="A466" s="237">
        <v>2060503</v>
      </c>
      <c r="B466" s="237" t="s">
        <v>448</v>
      </c>
      <c r="C466" s="290">
        <v>0</v>
      </c>
      <c r="D466" s="290">
        <v>0</v>
      </c>
      <c r="E466" s="290"/>
      <c r="F466" s="374">
        <f t="shared" si="103"/>
        <v>0</v>
      </c>
      <c r="G466" s="290">
        <f t="shared" si="99"/>
        <v>0</v>
      </c>
      <c r="H466" s="290">
        <v>0</v>
      </c>
      <c r="I466" s="298" t="str">
        <f t="shared" si="100"/>
        <v/>
      </c>
      <c r="J466" s="298" t="str">
        <f t="shared" si="101"/>
        <v/>
      </c>
      <c r="K466" s="383"/>
      <c r="L466" s="270">
        <v>1</v>
      </c>
    </row>
    <row r="467" customFormat="1" hidden="1" spans="1:12">
      <c r="A467" s="237">
        <v>2060599</v>
      </c>
      <c r="B467" s="237" t="s">
        <v>449</v>
      </c>
      <c r="C467" s="290">
        <v>0</v>
      </c>
      <c r="D467" s="290">
        <v>0</v>
      </c>
      <c r="E467" s="290"/>
      <c r="F467" s="374">
        <f t="shared" si="103"/>
        <v>0</v>
      </c>
      <c r="G467" s="290">
        <f t="shared" si="99"/>
        <v>0</v>
      </c>
      <c r="H467" s="290">
        <v>0</v>
      </c>
      <c r="I467" s="298" t="str">
        <f t="shared" si="100"/>
        <v/>
      </c>
      <c r="J467" s="298" t="str">
        <f t="shared" si="101"/>
        <v/>
      </c>
      <c r="K467" s="383"/>
      <c r="L467" s="270">
        <v>1</v>
      </c>
    </row>
    <row r="468" s="270" customFormat="1" spans="1:11">
      <c r="A468" s="237">
        <v>20606</v>
      </c>
      <c r="B468" s="373" t="s">
        <v>450</v>
      </c>
      <c r="C468" s="290">
        <f t="shared" ref="C468:H468" si="105">SUM(C469:C472)</f>
        <v>0</v>
      </c>
      <c r="D468" s="290">
        <f t="shared" si="105"/>
        <v>534</v>
      </c>
      <c r="E468" s="290">
        <v>1000</v>
      </c>
      <c r="F468" s="290">
        <f t="shared" si="105"/>
        <v>-1000</v>
      </c>
      <c r="G468" s="290">
        <f t="shared" si="105"/>
        <v>0</v>
      </c>
      <c r="H468" s="290">
        <f t="shared" si="105"/>
        <v>0</v>
      </c>
      <c r="I468" s="298" t="str">
        <f t="shared" si="100"/>
        <v/>
      </c>
      <c r="J468" s="298" t="str">
        <f t="shared" si="101"/>
        <v/>
      </c>
      <c r="K468" s="383"/>
    </row>
    <row r="469" customFormat="1" hidden="1" spans="1:12">
      <c r="A469" s="237">
        <v>2060601</v>
      </c>
      <c r="B469" s="237" t="s">
        <v>451</v>
      </c>
      <c r="C469" s="290">
        <v>0</v>
      </c>
      <c r="D469" s="290">
        <v>0</v>
      </c>
      <c r="E469" s="290"/>
      <c r="F469" s="374">
        <f t="shared" si="103"/>
        <v>0</v>
      </c>
      <c r="G469" s="290">
        <f t="shared" si="99"/>
        <v>0</v>
      </c>
      <c r="H469" s="290">
        <v>0</v>
      </c>
      <c r="I469" s="298" t="str">
        <f t="shared" si="100"/>
        <v/>
      </c>
      <c r="J469" s="298" t="str">
        <f t="shared" si="101"/>
        <v/>
      </c>
      <c r="K469" s="383"/>
      <c r="L469" s="270">
        <v>1</v>
      </c>
    </row>
    <row r="470" customFormat="1" hidden="1" spans="1:12">
      <c r="A470" s="237">
        <v>2060602</v>
      </c>
      <c r="B470" s="237" t="s">
        <v>452</v>
      </c>
      <c r="C470" s="290">
        <v>0</v>
      </c>
      <c r="D470" s="290">
        <v>0</v>
      </c>
      <c r="E470" s="290"/>
      <c r="F470" s="374">
        <f t="shared" si="103"/>
        <v>0</v>
      </c>
      <c r="G470" s="290">
        <f t="shared" si="99"/>
        <v>0</v>
      </c>
      <c r="H470" s="290">
        <v>0</v>
      </c>
      <c r="I470" s="298" t="str">
        <f t="shared" si="100"/>
        <v/>
      </c>
      <c r="J470" s="298" t="str">
        <f t="shared" si="101"/>
        <v/>
      </c>
      <c r="K470" s="383"/>
      <c r="L470" s="270">
        <v>1</v>
      </c>
    </row>
    <row r="471" customFormat="1" hidden="1" spans="1:12">
      <c r="A471" s="237">
        <v>2060603</v>
      </c>
      <c r="B471" s="237" t="s">
        <v>453</v>
      </c>
      <c r="C471" s="290">
        <v>0</v>
      </c>
      <c r="D471" s="290">
        <v>0</v>
      </c>
      <c r="E471" s="290"/>
      <c r="F471" s="374">
        <f t="shared" si="103"/>
        <v>0</v>
      </c>
      <c r="G471" s="290">
        <f t="shared" si="99"/>
        <v>0</v>
      </c>
      <c r="H471" s="290">
        <v>0</v>
      </c>
      <c r="I471" s="298" t="str">
        <f t="shared" si="100"/>
        <v/>
      </c>
      <c r="J471" s="298" t="str">
        <f t="shared" si="101"/>
        <v/>
      </c>
      <c r="K471" s="383"/>
      <c r="L471" s="270">
        <v>1</v>
      </c>
    </row>
    <row r="472" s="217" customFormat="1" spans="1:11">
      <c r="A472" s="237">
        <v>2060699</v>
      </c>
      <c r="B472" s="237" t="s">
        <v>454</v>
      </c>
      <c r="C472" s="290">
        <v>0</v>
      </c>
      <c r="D472" s="290">
        <v>534</v>
      </c>
      <c r="E472" s="290">
        <v>1000</v>
      </c>
      <c r="F472" s="374">
        <f t="shared" si="103"/>
        <v>-1000</v>
      </c>
      <c r="G472" s="290">
        <f t="shared" si="99"/>
        <v>0</v>
      </c>
      <c r="H472" s="290">
        <v>0</v>
      </c>
      <c r="I472" s="298" t="str">
        <f t="shared" si="100"/>
        <v/>
      </c>
      <c r="J472" s="298" t="str">
        <f t="shared" si="101"/>
        <v/>
      </c>
      <c r="K472" s="383"/>
    </row>
    <row r="473" s="270" customFormat="1" spans="1:11">
      <c r="A473" s="237">
        <v>20607</v>
      </c>
      <c r="B473" s="373" t="s">
        <v>455</v>
      </c>
      <c r="C473" s="290">
        <f t="shared" ref="C473:H473" si="106">SUM(C474:C479)</f>
        <v>193</v>
      </c>
      <c r="D473" s="290">
        <f t="shared" si="106"/>
        <v>218</v>
      </c>
      <c r="E473" s="290">
        <v>232</v>
      </c>
      <c r="F473" s="290">
        <f t="shared" si="106"/>
        <v>-131</v>
      </c>
      <c r="G473" s="290">
        <f t="shared" si="106"/>
        <v>101</v>
      </c>
      <c r="H473" s="290">
        <f t="shared" si="106"/>
        <v>86</v>
      </c>
      <c r="I473" s="298">
        <f t="shared" si="100"/>
        <v>85.1</v>
      </c>
      <c r="J473" s="298">
        <f t="shared" si="101"/>
        <v>44.6</v>
      </c>
      <c r="K473" s="383"/>
    </row>
    <row r="474" s="270" customFormat="1" hidden="1" spans="1:12">
      <c r="A474" s="237">
        <v>2060701</v>
      </c>
      <c r="B474" s="237" t="s">
        <v>431</v>
      </c>
      <c r="C474" s="290">
        <v>0</v>
      </c>
      <c r="D474" s="290">
        <v>0</v>
      </c>
      <c r="E474" s="290"/>
      <c r="F474" s="374">
        <f t="shared" si="103"/>
        <v>0</v>
      </c>
      <c r="G474" s="290">
        <f t="shared" si="99"/>
        <v>0</v>
      </c>
      <c r="H474" s="290">
        <v>0</v>
      </c>
      <c r="I474" s="298" t="str">
        <f t="shared" si="100"/>
        <v/>
      </c>
      <c r="J474" s="298" t="str">
        <f t="shared" si="101"/>
        <v/>
      </c>
      <c r="K474" s="383"/>
      <c r="L474" s="270">
        <v>1</v>
      </c>
    </row>
    <row r="475" s="217" customFormat="1" spans="1:11">
      <c r="A475" s="237">
        <v>2060702</v>
      </c>
      <c r="B475" s="237" t="s">
        <v>456</v>
      </c>
      <c r="C475" s="290">
        <v>18</v>
      </c>
      <c r="D475" s="290">
        <v>33</v>
      </c>
      <c r="E475" s="290">
        <v>4</v>
      </c>
      <c r="F475" s="374">
        <f t="shared" si="103"/>
        <v>22</v>
      </c>
      <c r="G475" s="290">
        <f t="shared" si="99"/>
        <v>26</v>
      </c>
      <c r="H475" s="290">
        <v>11</v>
      </c>
      <c r="I475" s="298">
        <f t="shared" si="100"/>
        <v>42.3</v>
      </c>
      <c r="J475" s="298">
        <f t="shared" si="101"/>
        <v>61.1</v>
      </c>
      <c r="K475" s="383">
        <v>15</v>
      </c>
    </row>
    <row r="476" s="270" customFormat="1" hidden="1" spans="1:12">
      <c r="A476" s="237">
        <v>2060703</v>
      </c>
      <c r="B476" s="237" t="s">
        <v>457</v>
      </c>
      <c r="C476" s="290">
        <v>0</v>
      </c>
      <c r="D476" s="290">
        <v>0</v>
      </c>
      <c r="E476" s="290"/>
      <c r="F476" s="374">
        <f t="shared" si="103"/>
        <v>0</v>
      </c>
      <c r="G476" s="290">
        <f t="shared" si="99"/>
        <v>0</v>
      </c>
      <c r="H476" s="290">
        <v>0</v>
      </c>
      <c r="I476" s="298" t="str">
        <f t="shared" si="100"/>
        <v/>
      </c>
      <c r="J476" s="298" t="str">
        <f t="shared" si="101"/>
        <v/>
      </c>
      <c r="K476" s="383"/>
      <c r="L476" s="270">
        <v>1</v>
      </c>
    </row>
    <row r="477" s="270" customFormat="1" hidden="1" spans="1:12">
      <c r="A477" s="237">
        <v>2060704</v>
      </c>
      <c r="B477" s="237" t="s">
        <v>458</v>
      </c>
      <c r="C477" s="290">
        <v>0</v>
      </c>
      <c r="D477" s="290">
        <v>0</v>
      </c>
      <c r="E477" s="290"/>
      <c r="F477" s="374">
        <f t="shared" si="103"/>
        <v>0</v>
      </c>
      <c r="G477" s="290">
        <f t="shared" si="99"/>
        <v>0</v>
      </c>
      <c r="H477" s="290">
        <v>0</v>
      </c>
      <c r="I477" s="298" t="str">
        <f t="shared" si="100"/>
        <v/>
      </c>
      <c r="J477" s="298" t="str">
        <f t="shared" si="101"/>
        <v/>
      </c>
      <c r="K477" s="383"/>
      <c r="L477" s="270">
        <v>1</v>
      </c>
    </row>
    <row r="478" s="270" customFormat="1" hidden="1" spans="1:12">
      <c r="A478" s="237">
        <v>2060705</v>
      </c>
      <c r="B478" s="237" t="s">
        <v>459</v>
      </c>
      <c r="C478" s="290">
        <v>0</v>
      </c>
      <c r="D478" s="290">
        <v>0</v>
      </c>
      <c r="E478" s="290"/>
      <c r="F478" s="374">
        <f t="shared" si="103"/>
        <v>0</v>
      </c>
      <c r="G478" s="290">
        <f t="shared" si="99"/>
        <v>0</v>
      </c>
      <c r="H478" s="290">
        <v>0</v>
      </c>
      <c r="I478" s="298" t="str">
        <f t="shared" si="100"/>
        <v/>
      </c>
      <c r="J478" s="298" t="str">
        <f t="shared" si="101"/>
        <v/>
      </c>
      <c r="K478" s="383"/>
      <c r="L478" s="270">
        <v>1</v>
      </c>
    </row>
    <row r="479" s="217" customFormat="1" spans="1:11">
      <c r="A479" s="237">
        <v>2060799</v>
      </c>
      <c r="B479" s="237" t="s">
        <v>460</v>
      </c>
      <c r="C479" s="290">
        <v>175</v>
      </c>
      <c r="D479" s="290">
        <v>185</v>
      </c>
      <c r="E479" s="290">
        <v>228</v>
      </c>
      <c r="F479" s="374">
        <f t="shared" si="103"/>
        <v>-153</v>
      </c>
      <c r="G479" s="290">
        <f t="shared" si="99"/>
        <v>75</v>
      </c>
      <c r="H479" s="290">
        <v>75</v>
      </c>
      <c r="I479" s="298">
        <f t="shared" si="100"/>
        <v>100</v>
      </c>
      <c r="J479" s="298">
        <f t="shared" si="101"/>
        <v>42.9</v>
      </c>
      <c r="K479" s="383"/>
    </row>
    <row r="480" s="217" customFormat="1" spans="1:11">
      <c r="A480" s="237">
        <v>20608</v>
      </c>
      <c r="B480" s="373" t="s">
        <v>461</v>
      </c>
      <c r="C480" s="290">
        <f t="shared" ref="C480:H480" si="107">SUM(C481:C483)</f>
        <v>59</v>
      </c>
      <c r="D480" s="290">
        <f t="shared" si="107"/>
        <v>59</v>
      </c>
      <c r="E480" s="290">
        <v>4</v>
      </c>
      <c r="F480" s="290">
        <f t="shared" si="107"/>
        <v>210</v>
      </c>
      <c r="G480" s="290">
        <f t="shared" si="107"/>
        <v>214</v>
      </c>
      <c r="H480" s="290">
        <f t="shared" si="107"/>
        <v>214</v>
      </c>
      <c r="I480" s="298">
        <f t="shared" si="100"/>
        <v>100</v>
      </c>
      <c r="J480" s="298">
        <f t="shared" si="101"/>
        <v>362.7</v>
      </c>
      <c r="K480" s="383"/>
    </row>
    <row r="481" customFormat="1" hidden="1" spans="1:12">
      <c r="A481" s="237">
        <v>2060801</v>
      </c>
      <c r="B481" s="237" t="s">
        <v>462</v>
      </c>
      <c r="C481" s="290">
        <v>0</v>
      </c>
      <c r="D481" s="290">
        <v>0</v>
      </c>
      <c r="E481" s="290"/>
      <c r="F481" s="374">
        <f t="shared" si="103"/>
        <v>0</v>
      </c>
      <c r="G481" s="290">
        <f t="shared" si="99"/>
        <v>0</v>
      </c>
      <c r="H481" s="290">
        <v>0</v>
      </c>
      <c r="I481" s="298" t="str">
        <f t="shared" si="100"/>
        <v/>
      </c>
      <c r="J481" s="298" t="str">
        <f t="shared" si="101"/>
        <v/>
      </c>
      <c r="K481" s="383"/>
      <c r="L481" s="270">
        <v>1</v>
      </c>
    </row>
    <row r="482" s="270" customFormat="1" hidden="1" spans="1:12">
      <c r="A482" s="237">
        <v>2060802</v>
      </c>
      <c r="B482" s="237" t="s">
        <v>463</v>
      </c>
      <c r="C482" s="290">
        <v>0</v>
      </c>
      <c r="D482" s="290">
        <v>0</v>
      </c>
      <c r="E482" s="290"/>
      <c r="F482" s="374">
        <f t="shared" si="103"/>
        <v>0</v>
      </c>
      <c r="G482" s="290">
        <f t="shared" si="99"/>
        <v>0</v>
      </c>
      <c r="H482" s="290">
        <v>0</v>
      </c>
      <c r="I482" s="298" t="str">
        <f t="shared" si="100"/>
        <v/>
      </c>
      <c r="J482" s="298" t="str">
        <f t="shared" si="101"/>
        <v/>
      </c>
      <c r="K482" s="383"/>
      <c r="L482" s="270">
        <v>1</v>
      </c>
    </row>
    <row r="483" s="270" customFormat="1" spans="1:11">
      <c r="A483" s="237">
        <v>2060899</v>
      </c>
      <c r="B483" s="237" t="s">
        <v>464</v>
      </c>
      <c r="C483" s="290">
        <v>59</v>
      </c>
      <c r="D483" s="290">
        <v>59</v>
      </c>
      <c r="E483" s="290">
        <v>4</v>
      </c>
      <c r="F483" s="374">
        <f t="shared" si="103"/>
        <v>210</v>
      </c>
      <c r="G483" s="290">
        <f t="shared" si="99"/>
        <v>214</v>
      </c>
      <c r="H483" s="290">
        <v>214</v>
      </c>
      <c r="I483" s="298">
        <f t="shared" si="100"/>
        <v>100</v>
      </c>
      <c r="J483" s="298">
        <f t="shared" si="101"/>
        <v>362.7</v>
      </c>
      <c r="K483" s="383"/>
    </row>
    <row r="484" customFormat="1" hidden="1" spans="1:12">
      <c r="A484" s="237">
        <v>20609</v>
      </c>
      <c r="B484" s="373" t="s">
        <v>465</v>
      </c>
      <c r="C484" s="290">
        <f t="shared" ref="C484:H484" si="108">C485+C486+C487</f>
        <v>0</v>
      </c>
      <c r="D484" s="290">
        <f t="shared" si="108"/>
        <v>0</v>
      </c>
      <c r="E484" s="290">
        <v>0</v>
      </c>
      <c r="F484" s="290">
        <f t="shared" si="108"/>
        <v>0</v>
      </c>
      <c r="G484" s="290">
        <f t="shared" si="108"/>
        <v>0</v>
      </c>
      <c r="H484" s="290">
        <f t="shared" si="108"/>
        <v>0</v>
      </c>
      <c r="I484" s="298" t="str">
        <f t="shared" si="100"/>
        <v/>
      </c>
      <c r="J484" s="298" t="str">
        <f t="shared" si="101"/>
        <v/>
      </c>
      <c r="K484" s="383"/>
      <c r="L484" s="270">
        <v>1</v>
      </c>
    </row>
    <row r="485" customFormat="1" hidden="1" spans="1:12">
      <c r="A485" s="237">
        <v>2060901</v>
      </c>
      <c r="B485" s="237" t="s">
        <v>466</v>
      </c>
      <c r="C485" s="290">
        <v>0</v>
      </c>
      <c r="D485" s="290">
        <v>0</v>
      </c>
      <c r="E485" s="290"/>
      <c r="F485" s="374">
        <f t="shared" si="103"/>
        <v>0</v>
      </c>
      <c r="G485" s="290">
        <f t="shared" si="99"/>
        <v>0</v>
      </c>
      <c r="H485" s="290">
        <v>0</v>
      </c>
      <c r="I485" s="298" t="str">
        <f t="shared" si="100"/>
        <v/>
      </c>
      <c r="J485" s="298" t="str">
        <f t="shared" si="101"/>
        <v/>
      </c>
      <c r="K485" s="383"/>
      <c r="L485" s="270">
        <v>1</v>
      </c>
    </row>
    <row r="486" customFormat="1" hidden="1" spans="1:12">
      <c r="A486" s="237">
        <v>2060902</v>
      </c>
      <c r="B486" s="237" t="s">
        <v>467</v>
      </c>
      <c r="C486" s="290">
        <v>0</v>
      </c>
      <c r="D486" s="290">
        <v>0</v>
      </c>
      <c r="E486" s="290"/>
      <c r="F486" s="374">
        <f t="shared" si="103"/>
        <v>0</v>
      </c>
      <c r="G486" s="290">
        <f t="shared" si="99"/>
        <v>0</v>
      </c>
      <c r="H486" s="290">
        <v>0</v>
      </c>
      <c r="I486" s="298" t="str">
        <f t="shared" si="100"/>
        <v/>
      </c>
      <c r="J486" s="298" t="str">
        <f t="shared" si="101"/>
        <v/>
      </c>
      <c r="K486" s="383"/>
      <c r="L486" s="270">
        <v>1</v>
      </c>
    </row>
    <row r="487" s="270" customFormat="1" hidden="1" spans="1:12">
      <c r="A487" s="237">
        <v>2060999</v>
      </c>
      <c r="B487" s="237" t="s">
        <v>468</v>
      </c>
      <c r="C487" s="290">
        <v>0</v>
      </c>
      <c r="D487" s="290">
        <v>0</v>
      </c>
      <c r="E487" s="290"/>
      <c r="F487" s="374">
        <f t="shared" si="103"/>
        <v>0</v>
      </c>
      <c r="G487" s="290">
        <f t="shared" si="99"/>
        <v>0</v>
      </c>
      <c r="H487" s="290">
        <v>0</v>
      </c>
      <c r="I487" s="298" t="str">
        <f t="shared" si="100"/>
        <v/>
      </c>
      <c r="J487" s="298" t="str">
        <f t="shared" si="101"/>
        <v/>
      </c>
      <c r="K487" s="383"/>
      <c r="L487" s="270">
        <v>1</v>
      </c>
    </row>
    <row r="488" s="270" customFormat="1" spans="1:11">
      <c r="A488" s="237">
        <v>20699</v>
      </c>
      <c r="B488" s="373" t="s">
        <v>469</v>
      </c>
      <c r="C488" s="290">
        <f t="shared" ref="C488:H488" si="109">SUM(C489:C492)</f>
        <v>2372</v>
      </c>
      <c r="D488" s="290">
        <f t="shared" si="109"/>
        <v>2207</v>
      </c>
      <c r="E488" s="290">
        <v>1989</v>
      </c>
      <c r="F488" s="290">
        <f t="shared" si="109"/>
        <v>-790</v>
      </c>
      <c r="G488" s="290">
        <f t="shared" si="109"/>
        <v>1199</v>
      </c>
      <c r="H488" s="290">
        <f t="shared" si="109"/>
        <v>55</v>
      </c>
      <c r="I488" s="298">
        <f t="shared" si="100"/>
        <v>4.6</v>
      </c>
      <c r="J488" s="298">
        <f t="shared" si="101"/>
        <v>2.3</v>
      </c>
      <c r="K488" s="383"/>
    </row>
    <row r="489" s="217" customFormat="1" spans="1:11">
      <c r="A489" s="237">
        <v>2069901</v>
      </c>
      <c r="B489" s="237" t="s">
        <v>470</v>
      </c>
      <c r="C489" s="290">
        <v>1563</v>
      </c>
      <c r="D489" s="290">
        <v>1673</v>
      </c>
      <c r="E489" s="290">
        <v>1971</v>
      </c>
      <c r="F489" s="374">
        <f t="shared" si="103"/>
        <v>-1934</v>
      </c>
      <c r="G489" s="290">
        <f t="shared" si="99"/>
        <v>37</v>
      </c>
      <c r="H489" s="290">
        <v>37</v>
      </c>
      <c r="I489" s="298">
        <f t="shared" si="100"/>
        <v>100</v>
      </c>
      <c r="J489" s="298">
        <f t="shared" si="101"/>
        <v>2.4</v>
      </c>
      <c r="K489" s="383"/>
    </row>
    <row r="490" s="270" customFormat="1" hidden="1" spans="1:12">
      <c r="A490" s="237">
        <v>2069902</v>
      </c>
      <c r="B490" s="237" t="s">
        <v>471</v>
      </c>
      <c r="C490" s="290">
        <v>0</v>
      </c>
      <c r="D490" s="290">
        <v>0</v>
      </c>
      <c r="E490" s="290"/>
      <c r="F490" s="374">
        <f t="shared" si="103"/>
        <v>0</v>
      </c>
      <c r="G490" s="290">
        <f t="shared" si="99"/>
        <v>0</v>
      </c>
      <c r="H490" s="290">
        <v>0</v>
      </c>
      <c r="I490" s="298" t="str">
        <f t="shared" si="100"/>
        <v/>
      </c>
      <c r="J490" s="298" t="str">
        <f t="shared" si="101"/>
        <v/>
      </c>
      <c r="K490" s="383"/>
      <c r="L490" s="270">
        <v>1</v>
      </c>
    </row>
    <row r="491" customFormat="1" hidden="1" spans="1:12">
      <c r="A491" s="237">
        <v>2069903</v>
      </c>
      <c r="B491" s="237" t="s">
        <v>472</v>
      </c>
      <c r="C491" s="290">
        <v>0</v>
      </c>
      <c r="D491" s="290">
        <v>0</v>
      </c>
      <c r="E491" s="290"/>
      <c r="F491" s="374">
        <f t="shared" si="103"/>
        <v>0</v>
      </c>
      <c r="G491" s="290">
        <f t="shared" si="99"/>
        <v>0</v>
      </c>
      <c r="H491" s="290">
        <v>0</v>
      </c>
      <c r="I491" s="298" t="str">
        <f t="shared" si="100"/>
        <v/>
      </c>
      <c r="J491" s="298" t="str">
        <f t="shared" si="101"/>
        <v/>
      </c>
      <c r="K491" s="383"/>
      <c r="L491" s="270">
        <v>1</v>
      </c>
    </row>
    <row r="492" s="217" customFormat="1" spans="1:11">
      <c r="A492" s="237">
        <v>2069999</v>
      </c>
      <c r="B492" s="237" t="s">
        <v>473</v>
      </c>
      <c r="C492" s="290">
        <v>809</v>
      </c>
      <c r="D492" s="290">
        <v>534</v>
      </c>
      <c r="E492" s="290">
        <v>18</v>
      </c>
      <c r="F492" s="374">
        <f t="shared" si="103"/>
        <v>1144</v>
      </c>
      <c r="G492" s="290">
        <f t="shared" si="99"/>
        <v>1162</v>
      </c>
      <c r="H492" s="290">
        <v>18</v>
      </c>
      <c r="I492" s="298">
        <f t="shared" si="100"/>
        <v>1.5</v>
      </c>
      <c r="J492" s="298">
        <f t="shared" si="101"/>
        <v>2.2</v>
      </c>
      <c r="K492" s="383">
        <v>1144</v>
      </c>
    </row>
    <row r="493" spans="1:10">
      <c r="A493" s="237">
        <v>207</v>
      </c>
      <c r="B493" s="373" t="s">
        <v>474</v>
      </c>
      <c r="C493" s="290">
        <f t="shared" ref="C493:H493" si="110">SUM(C494,C510,C518,C529,C538,C546)</f>
        <v>11740</v>
      </c>
      <c r="D493" s="290">
        <f t="shared" si="110"/>
        <v>11700</v>
      </c>
      <c r="E493" s="290">
        <v>14393</v>
      </c>
      <c r="F493" s="290">
        <f t="shared" si="110"/>
        <v>-465</v>
      </c>
      <c r="G493" s="290">
        <f t="shared" si="110"/>
        <v>13928</v>
      </c>
      <c r="H493" s="290">
        <f t="shared" si="110"/>
        <v>13380</v>
      </c>
      <c r="I493" s="298">
        <f t="shared" si="100"/>
        <v>96.1</v>
      </c>
      <c r="J493" s="298">
        <f t="shared" si="101"/>
        <v>114</v>
      </c>
    </row>
    <row r="494" s="270" customFormat="1" spans="1:11">
      <c r="A494" s="237">
        <v>20701</v>
      </c>
      <c r="B494" s="373" t="s">
        <v>475</v>
      </c>
      <c r="C494" s="290">
        <f t="shared" ref="C494:H494" si="111">SUM(C495:C509)</f>
        <v>9296</v>
      </c>
      <c r="D494" s="290">
        <f t="shared" si="111"/>
        <v>9801</v>
      </c>
      <c r="E494" s="290">
        <v>12396</v>
      </c>
      <c r="F494" s="290">
        <f t="shared" si="111"/>
        <v>-936</v>
      </c>
      <c r="G494" s="290">
        <f t="shared" si="111"/>
        <v>11460</v>
      </c>
      <c r="H494" s="290">
        <f t="shared" si="111"/>
        <v>11088</v>
      </c>
      <c r="I494" s="298">
        <f t="shared" si="100"/>
        <v>96.8</v>
      </c>
      <c r="J494" s="298">
        <f t="shared" si="101"/>
        <v>119.3</v>
      </c>
      <c r="K494" s="383"/>
    </row>
    <row r="495" s="270" customFormat="1" spans="1:11">
      <c r="A495" s="237">
        <v>2070101</v>
      </c>
      <c r="B495" s="237" t="s">
        <v>135</v>
      </c>
      <c r="C495" s="290">
        <v>313</v>
      </c>
      <c r="D495" s="290">
        <v>380</v>
      </c>
      <c r="E495" s="290">
        <v>285</v>
      </c>
      <c r="F495" s="374">
        <f t="shared" si="103"/>
        <v>33</v>
      </c>
      <c r="G495" s="290">
        <f t="shared" si="99"/>
        <v>318</v>
      </c>
      <c r="H495" s="290">
        <v>318</v>
      </c>
      <c r="I495" s="298">
        <f t="shared" si="100"/>
        <v>100</v>
      </c>
      <c r="J495" s="298">
        <f t="shared" si="101"/>
        <v>101.6</v>
      </c>
      <c r="K495" s="383"/>
    </row>
    <row r="496" s="217" customFormat="1" spans="1:11">
      <c r="A496" s="237">
        <v>2070102</v>
      </c>
      <c r="B496" s="237" t="s">
        <v>136</v>
      </c>
      <c r="C496" s="290">
        <v>13</v>
      </c>
      <c r="D496" s="290">
        <v>13</v>
      </c>
      <c r="E496" s="290">
        <v>3</v>
      </c>
      <c r="F496" s="374">
        <f t="shared" si="103"/>
        <v>1</v>
      </c>
      <c r="G496" s="290">
        <f t="shared" si="99"/>
        <v>4</v>
      </c>
      <c r="H496" s="290">
        <v>4</v>
      </c>
      <c r="I496" s="298">
        <f t="shared" si="100"/>
        <v>100</v>
      </c>
      <c r="J496" s="298">
        <f t="shared" si="101"/>
        <v>30.8</v>
      </c>
      <c r="K496" s="383"/>
    </row>
    <row r="497" customFormat="1" hidden="1" spans="1:12">
      <c r="A497" s="237">
        <v>2070103</v>
      </c>
      <c r="B497" s="237" t="s">
        <v>137</v>
      </c>
      <c r="C497" s="290">
        <v>0</v>
      </c>
      <c r="D497" s="290">
        <v>0</v>
      </c>
      <c r="E497" s="290"/>
      <c r="F497" s="374">
        <f t="shared" si="103"/>
        <v>0</v>
      </c>
      <c r="G497" s="290">
        <f t="shared" si="99"/>
        <v>0</v>
      </c>
      <c r="H497" s="290">
        <v>0</v>
      </c>
      <c r="I497" s="298" t="str">
        <f t="shared" si="100"/>
        <v/>
      </c>
      <c r="J497" s="298" t="str">
        <f t="shared" si="101"/>
        <v/>
      </c>
      <c r="K497" s="383"/>
      <c r="L497" s="270">
        <v>1</v>
      </c>
    </row>
    <row r="498" s="270" customFormat="1" spans="1:11">
      <c r="A498" s="237">
        <v>2070104</v>
      </c>
      <c r="B498" s="237" t="s">
        <v>476</v>
      </c>
      <c r="C498" s="290">
        <v>426</v>
      </c>
      <c r="D498" s="290">
        <v>651</v>
      </c>
      <c r="E498" s="290">
        <v>461</v>
      </c>
      <c r="F498" s="374">
        <f t="shared" si="103"/>
        <v>74</v>
      </c>
      <c r="G498" s="290">
        <f t="shared" si="99"/>
        <v>535</v>
      </c>
      <c r="H498" s="290">
        <v>535</v>
      </c>
      <c r="I498" s="298">
        <f t="shared" si="100"/>
        <v>100</v>
      </c>
      <c r="J498" s="298">
        <f t="shared" si="101"/>
        <v>125.6</v>
      </c>
      <c r="K498" s="383"/>
    </row>
    <row r="499" customFormat="1" hidden="1" spans="1:12">
      <c r="A499" s="237">
        <v>2070105</v>
      </c>
      <c r="B499" s="237" t="s">
        <v>477</v>
      </c>
      <c r="C499" s="290">
        <v>0</v>
      </c>
      <c r="D499" s="290">
        <v>0</v>
      </c>
      <c r="E499" s="290"/>
      <c r="F499" s="374">
        <f t="shared" si="103"/>
        <v>0</v>
      </c>
      <c r="G499" s="290">
        <f t="shared" si="99"/>
        <v>0</v>
      </c>
      <c r="H499" s="290">
        <v>0</v>
      </c>
      <c r="I499" s="298" t="str">
        <f t="shared" si="100"/>
        <v/>
      </c>
      <c r="J499" s="298" t="str">
        <f t="shared" si="101"/>
        <v/>
      </c>
      <c r="K499" s="383"/>
      <c r="L499" s="270">
        <v>1</v>
      </c>
    </row>
    <row r="500" customFormat="1" hidden="1" spans="1:12">
      <c r="A500" s="237">
        <v>2070106</v>
      </c>
      <c r="B500" s="237" t="s">
        <v>478</v>
      </c>
      <c r="C500" s="290">
        <v>0</v>
      </c>
      <c r="D500" s="290">
        <v>0</v>
      </c>
      <c r="E500" s="290"/>
      <c r="F500" s="374">
        <f t="shared" si="103"/>
        <v>0</v>
      </c>
      <c r="G500" s="290">
        <f t="shared" si="99"/>
        <v>0</v>
      </c>
      <c r="H500" s="290">
        <v>0</v>
      </c>
      <c r="I500" s="298" t="str">
        <f t="shared" si="100"/>
        <v/>
      </c>
      <c r="J500" s="298" t="str">
        <f t="shared" si="101"/>
        <v/>
      </c>
      <c r="K500" s="383"/>
      <c r="L500" s="270">
        <v>1</v>
      </c>
    </row>
    <row r="501" customFormat="1" hidden="1" spans="1:12">
      <c r="A501" s="237">
        <v>2070107</v>
      </c>
      <c r="B501" s="237" t="s">
        <v>479</v>
      </c>
      <c r="C501" s="290">
        <v>0</v>
      </c>
      <c r="D501" s="290">
        <v>0</v>
      </c>
      <c r="E501" s="290"/>
      <c r="F501" s="374">
        <f t="shared" si="103"/>
        <v>0</v>
      </c>
      <c r="G501" s="290">
        <f t="shared" si="99"/>
        <v>0</v>
      </c>
      <c r="H501" s="290">
        <v>0</v>
      </c>
      <c r="I501" s="298" t="str">
        <f t="shared" si="100"/>
        <v/>
      </c>
      <c r="J501" s="298" t="str">
        <f t="shared" si="101"/>
        <v/>
      </c>
      <c r="K501" s="383"/>
      <c r="L501" s="270">
        <v>1</v>
      </c>
    </row>
    <row r="502" customFormat="1" hidden="1" spans="1:12">
      <c r="A502" s="237">
        <v>2070108</v>
      </c>
      <c r="B502" s="237" t="s">
        <v>480</v>
      </c>
      <c r="C502" s="290">
        <v>0</v>
      </c>
      <c r="D502" s="290">
        <v>0</v>
      </c>
      <c r="E502" s="290"/>
      <c r="F502" s="374">
        <f t="shared" si="103"/>
        <v>0</v>
      </c>
      <c r="G502" s="290">
        <f t="shared" si="99"/>
        <v>0</v>
      </c>
      <c r="H502" s="290">
        <v>0</v>
      </c>
      <c r="I502" s="298" t="str">
        <f t="shared" si="100"/>
        <v/>
      </c>
      <c r="J502" s="298" t="str">
        <f t="shared" si="101"/>
        <v/>
      </c>
      <c r="K502" s="383"/>
      <c r="L502" s="270">
        <v>1</v>
      </c>
    </row>
    <row r="503" s="270" customFormat="1" spans="1:11">
      <c r="A503" s="237">
        <v>2070109</v>
      </c>
      <c r="B503" s="237" t="s">
        <v>481</v>
      </c>
      <c r="C503" s="290">
        <v>335</v>
      </c>
      <c r="D503" s="290">
        <v>383</v>
      </c>
      <c r="E503" s="290">
        <v>1575</v>
      </c>
      <c r="F503" s="374">
        <f t="shared" si="103"/>
        <v>-1307</v>
      </c>
      <c r="G503" s="290">
        <f t="shared" si="99"/>
        <v>268</v>
      </c>
      <c r="H503" s="290">
        <v>268</v>
      </c>
      <c r="I503" s="298">
        <f t="shared" si="100"/>
        <v>100</v>
      </c>
      <c r="J503" s="298">
        <f t="shared" si="101"/>
        <v>80</v>
      </c>
      <c r="K503" s="383"/>
    </row>
    <row r="504" s="270" customFormat="1" hidden="1" spans="1:12">
      <c r="A504" s="237">
        <v>2070110</v>
      </c>
      <c r="B504" s="237" t="s">
        <v>482</v>
      </c>
      <c r="C504" s="290">
        <v>0</v>
      </c>
      <c r="D504" s="290">
        <v>0</v>
      </c>
      <c r="E504" s="290"/>
      <c r="F504" s="374">
        <f t="shared" si="103"/>
        <v>0</v>
      </c>
      <c r="G504" s="290">
        <f t="shared" si="99"/>
        <v>0</v>
      </c>
      <c r="H504" s="290">
        <v>0</v>
      </c>
      <c r="I504" s="298" t="str">
        <f t="shared" si="100"/>
        <v/>
      </c>
      <c r="J504" s="298" t="str">
        <f t="shared" si="101"/>
        <v/>
      </c>
      <c r="K504" s="383"/>
      <c r="L504" s="270">
        <v>1</v>
      </c>
    </row>
    <row r="505" customFormat="1" hidden="1" spans="1:12">
      <c r="A505" s="237">
        <v>2070111</v>
      </c>
      <c r="B505" s="237" t="s">
        <v>483</v>
      </c>
      <c r="C505" s="290">
        <v>0</v>
      </c>
      <c r="D505" s="290">
        <v>0</v>
      </c>
      <c r="E505" s="290"/>
      <c r="F505" s="374">
        <f t="shared" si="103"/>
        <v>0</v>
      </c>
      <c r="G505" s="290">
        <f t="shared" si="99"/>
        <v>0</v>
      </c>
      <c r="H505" s="290">
        <v>0</v>
      </c>
      <c r="I505" s="298" t="str">
        <f t="shared" si="100"/>
        <v/>
      </c>
      <c r="J505" s="298" t="str">
        <f t="shared" si="101"/>
        <v/>
      </c>
      <c r="K505" s="383"/>
      <c r="L505" s="270">
        <v>1</v>
      </c>
    </row>
    <row r="506" s="217" customFormat="1" spans="1:11">
      <c r="A506" s="237">
        <v>2070112</v>
      </c>
      <c r="B506" s="237" t="s">
        <v>484</v>
      </c>
      <c r="C506" s="290">
        <v>212</v>
      </c>
      <c r="D506" s="290">
        <v>221</v>
      </c>
      <c r="E506" s="290">
        <v>168</v>
      </c>
      <c r="F506" s="374">
        <f t="shared" si="103"/>
        <v>35</v>
      </c>
      <c r="G506" s="290">
        <f t="shared" si="99"/>
        <v>203</v>
      </c>
      <c r="H506" s="290">
        <v>203</v>
      </c>
      <c r="I506" s="298">
        <f t="shared" si="100"/>
        <v>100</v>
      </c>
      <c r="J506" s="298">
        <f t="shared" si="101"/>
        <v>95.8</v>
      </c>
      <c r="K506" s="383"/>
    </row>
    <row r="507" s="270" customFormat="1" hidden="1" spans="1:12">
      <c r="A507" s="237">
        <v>2070113</v>
      </c>
      <c r="B507" s="237" t="s">
        <v>485</v>
      </c>
      <c r="C507" s="290">
        <v>0</v>
      </c>
      <c r="D507" s="290">
        <v>0</v>
      </c>
      <c r="E507" s="290"/>
      <c r="F507" s="374">
        <f t="shared" si="103"/>
        <v>0</v>
      </c>
      <c r="G507" s="290">
        <f t="shared" si="99"/>
        <v>0</v>
      </c>
      <c r="H507" s="290">
        <v>0</v>
      </c>
      <c r="I507" s="298" t="str">
        <f t="shared" si="100"/>
        <v/>
      </c>
      <c r="J507" s="298" t="str">
        <f t="shared" si="101"/>
        <v/>
      </c>
      <c r="K507" s="383"/>
      <c r="L507" s="270">
        <v>1</v>
      </c>
    </row>
    <row r="508" s="270" customFormat="1" spans="1:11">
      <c r="A508" s="237">
        <v>2070114</v>
      </c>
      <c r="B508" s="237" t="s">
        <v>486</v>
      </c>
      <c r="C508" s="290">
        <v>12</v>
      </c>
      <c r="D508" s="290">
        <v>12</v>
      </c>
      <c r="E508" s="290"/>
      <c r="F508" s="374">
        <f t="shared" si="103"/>
        <v>0</v>
      </c>
      <c r="G508" s="290">
        <f t="shared" si="99"/>
        <v>0</v>
      </c>
      <c r="H508" s="290">
        <v>0</v>
      </c>
      <c r="I508" s="298" t="str">
        <f t="shared" si="100"/>
        <v/>
      </c>
      <c r="J508" s="298">
        <f t="shared" si="101"/>
        <v>0</v>
      </c>
      <c r="K508" s="383"/>
    </row>
    <row r="509" s="270" customFormat="1" spans="1:11">
      <c r="A509" s="237">
        <v>2070199</v>
      </c>
      <c r="B509" s="237" t="s">
        <v>487</v>
      </c>
      <c r="C509" s="290">
        <v>7985</v>
      </c>
      <c r="D509" s="290">
        <v>8141</v>
      </c>
      <c r="E509" s="290">
        <v>9904</v>
      </c>
      <c r="F509" s="374">
        <f t="shared" si="103"/>
        <v>228</v>
      </c>
      <c r="G509" s="290">
        <f t="shared" si="99"/>
        <v>10132</v>
      </c>
      <c r="H509" s="290">
        <v>9760</v>
      </c>
      <c r="I509" s="298">
        <f t="shared" si="100"/>
        <v>96.3</v>
      </c>
      <c r="J509" s="298">
        <f t="shared" si="101"/>
        <v>122.2</v>
      </c>
      <c r="K509" s="383">
        <v>372</v>
      </c>
    </row>
    <row r="510" s="270" customFormat="1" spans="1:11">
      <c r="A510" s="237">
        <v>20702</v>
      </c>
      <c r="B510" s="373" t="s">
        <v>488</v>
      </c>
      <c r="C510" s="290">
        <f t="shared" ref="C510:H510" si="112">SUM(C511:C517)</f>
        <v>355</v>
      </c>
      <c r="D510" s="290">
        <f t="shared" si="112"/>
        <v>300</v>
      </c>
      <c r="E510" s="290">
        <v>252</v>
      </c>
      <c r="F510" s="290">
        <f t="shared" si="112"/>
        <v>44</v>
      </c>
      <c r="G510" s="290">
        <f t="shared" si="112"/>
        <v>296</v>
      </c>
      <c r="H510" s="290">
        <f t="shared" si="112"/>
        <v>296</v>
      </c>
      <c r="I510" s="298">
        <f t="shared" si="100"/>
        <v>100</v>
      </c>
      <c r="J510" s="298">
        <f t="shared" si="101"/>
        <v>83.4</v>
      </c>
      <c r="K510" s="383"/>
    </row>
    <row r="511" s="270" customFormat="1" hidden="1" spans="1:12">
      <c r="A511" s="237">
        <v>2070201</v>
      </c>
      <c r="B511" s="237" t="s">
        <v>135</v>
      </c>
      <c r="C511" s="290">
        <v>0</v>
      </c>
      <c r="D511" s="290">
        <v>0</v>
      </c>
      <c r="E511" s="290"/>
      <c r="F511" s="374">
        <f t="shared" si="103"/>
        <v>0</v>
      </c>
      <c r="G511" s="290">
        <f t="shared" si="99"/>
        <v>0</v>
      </c>
      <c r="H511" s="290">
        <v>0</v>
      </c>
      <c r="I511" s="298" t="str">
        <f t="shared" si="100"/>
        <v/>
      </c>
      <c r="J511" s="298" t="str">
        <f t="shared" si="101"/>
        <v/>
      </c>
      <c r="K511" s="383"/>
      <c r="L511" s="270">
        <v>1</v>
      </c>
    </row>
    <row r="512" customFormat="1" hidden="1" spans="1:12">
      <c r="A512" s="237">
        <v>2070202</v>
      </c>
      <c r="B512" s="237" t="s">
        <v>136</v>
      </c>
      <c r="C512" s="290">
        <v>0</v>
      </c>
      <c r="D512" s="290">
        <v>0</v>
      </c>
      <c r="E512" s="290"/>
      <c r="F512" s="374">
        <f t="shared" si="103"/>
        <v>0</v>
      </c>
      <c r="G512" s="290">
        <f t="shared" si="99"/>
        <v>0</v>
      </c>
      <c r="H512" s="290">
        <v>0</v>
      </c>
      <c r="I512" s="298" t="str">
        <f t="shared" si="100"/>
        <v/>
      </c>
      <c r="J512" s="298" t="str">
        <f t="shared" si="101"/>
        <v/>
      </c>
      <c r="K512" s="383"/>
      <c r="L512" s="270">
        <v>1</v>
      </c>
    </row>
    <row r="513" s="270" customFormat="1" hidden="1" spans="1:12">
      <c r="A513" s="237">
        <v>2070203</v>
      </c>
      <c r="B513" s="237" t="s">
        <v>137</v>
      </c>
      <c r="C513" s="290">
        <v>0</v>
      </c>
      <c r="D513" s="290">
        <v>0</v>
      </c>
      <c r="E513" s="290"/>
      <c r="F513" s="374">
        <f t="shared" si="103"/>
        <v>0</v>
      </c>
      <c r="G513" s="290">
        <f t="shared" si="99"/>
        <v>0</v>
      </c>
      <c r="H513" s="290">
        <v>0</v>
      </c>
      <c r="I513" s="298" t="str">
        <f t="shared" si="100"/>
        <v/>
      </c>
      <c r="J513" s="298" t="str">
        <f t="shared" si="101"/>
        <v/>
      </c>
      <c r="K513" s="383"/>
      <c r="L513" s="270">
        <v>1</v>
      </c>
    </row>
    <row r="514" s="217" customFormat="1" spans="1:11">
      <c r="A514" s="237">
        <v>2070204</v>
      </c>
      <c r="B514" s="237" t="s">
        <v>489</v>
      </c>
      <c r="C514" s="290">
        <v>355</v>
      </c>
      <c r="D514" s="290">
        <v>300</v>
      </c>
      <c r="E514" s="290">
        <v>252</v>
      </c>
      <c r="F514" s="374">
        <f t="shared" si="103"/>
        <v>44</v>
      </c>
      <c r="G514" s="290">
        <f t="shared" si="99"/>
        <v>296</v>
      </c>
      <c r="H514" s="290">
        <v>296</v>
      </c>
      <c r="I514" s="298">
        <f t="shared" si="100"/>
        <v>100</v>
      </c>
      <c r="J514" s="298">
        <f t="shared" si="101"/>
        <v>83.4</v>
      </c>
      <c r="K514" s="383"/>
    </row>
    <row r="515" customFormat="1" hidden="1" spans="1:12">
      <c r="A515" s="237">
        <v>2070205</v>
      </c>
      <c r="B515" s="237" t="s">
        <v>490</v>
      </c>
      <c r="C515" s="290">
        <v>0</v>
      </c>
      <c r="D515" s="290">
        <v>0</v>
      </c>
      <c r="E515" s="290"/>
      <c r="F515" s="374">
        <f t="shared" si="103"/>
        <v>0</v>
      </c>
      <c r="G515" s="290">
        <f t="shared" si="99"/>
        <v>0</v>
      </c>
      <c r="H515" s="290">
        <v>0</v>
      </c>
      <c r="I515" s="298" t="str">
        <f t="shared" si="100"/>
        <v/>
      </c>
      <c r="J515" s="298" t="str">
        <f t="shared" si="101"/>
        <v/>
      </c>
      <c r="K515" s="383"/>
      <c r="L515" s="270">
        <v>1</v>
      </c>
    </row>
    <row r="516" customFormat="1" hidden="1" spans="1:12">
      <c r="A516" s="237">
        <v>2070206</v>
      </c>
      <c r="B516" s="237" t="s">
        <v>491</v>
      </c>
      <c r="C516" s="290">
        <v>0</v>
      </c>
      <c r="D516" s="290">
        <v>0</v>
      </c>
      <c r="E516" s="290"/>
      <c r="F516" s="374">
        <f t="shared" si="103"/>
        <v>0</v>
      </c>
      <c r="G516" s="290">
        <f t="shared" si="99"/>
        <v>0</v>
      </c>
      <c r="H516" s="290">
        <v>0</v>
      </c>
      <c r="I516" s="298" t="str">
        <f t="shared" si="100"/>
        <v/>
      </c>
      <c r="J516" s="298" t="str">
        <f t="shared" si="101"/>
        <v/>
      </c>
      <c r="K516" s="383"/>
      <c r="L516" s="270">
        <v>1</v>
      </c>
    </row>
    <row r="517" s="270" customFormat="1" hidden="1" spans="1:12">
      <c r="A517" s="237">
        <v>2070299</v>
      </c>
      <c r="B517" s="237" t="s">
        <v>492</v>
      </c>
      <c r="C517" s="290">
        <v>0</v>
      </c>
      <c r="D517" s="290">
        <v>0</v>
      </c>
      <c r="E517" s="290"/>
      <c r="F517" s="374">
        <f t="shared" si="103"/>
        <v>0</v>
      </c>
      <c r="G517" s="290">
        <f t="shared" si="99"/>
        <v>0</v>
      </c>
      <c r="H517" s="290">
        <v>0</v>
      </c>
      <c r="I517" s="298" t="str">
        <f t="shared" si="100"/>
        <v/>
      </c>
      <c r="J517" s="298" t="str">
        <f t="shared" si="101"/>
        <v/>
      </c>
      <c r="K517" s="383"/>
      <c r="L517" s="270">
        <v>1</v>
      </c>
    </row>
    <row r="518" s="270" customFormat="1" spans="1:11">
      <c r="A518" s="237">
        <v>20703</v>
      </c>
      <c r="B518" s="373" t="s">
        <v>493</v>
      </c>
      <c r="C518" s="290">
        <f t="shared" ref="C518:H518" si="113">SUM(C519:C528)</f>
        <v>410</v>
      </c>
      <c r="D518" s="290">
        <f t="shared" si="113"/>
        <v>207</v>
      </c>
      <c r="E518" s="290">
        <v>225</v>
      </c>
      <c r="F518" s="290">
        <f t="shared" si="113"/>
        <v>130</v>
      </c>
      <c r="G518" s="290">
        <f t="shared" si="113"/>
        <v>355</v>
      </c>
      <c r="H518" s="290">
        <f t="shared" si="113"/>
        <v>253</v>
      </c>
      <c r="I518" s="298">
        <f t="shared" si="100"/>
        <v>71.3</v>
      </c>
      <c r="J518" s="298">
        <f t="shared" si="101"/>
        <v>61.7</v>
      </c>
      <c r="K518" s="383"/>
    </row>
    <row r="519" s="270" customFormat="1" hidden="1" spans="1:12">
      <c r="A519" s="237">
        <v>2070301</v>
      </c>
      <c r="B519" s="237" t="s">
        <v>135</v>
      </c>
      <c r="C519" s="290">
        <v>0</v>
      </c>
      <c r="D519" s="290">
        <v>0</v>
      </c>
      <c r="E519" s="290"/>
      <c r="F519" s="374">
        <f t="shared" si="103"/>
        <v>0</v>
      </c>
      <c r="G519" s="290">
        <f t="shared" ref="G519:G582" si="114">H519+K519</f>
        <v>0</v>
      </c>
      <c r="H519" s="290">
        <v>0</v>
      </c>
      <c r="I519" s="298" t="str">
        <f t="shared" ref="I519:I582" si="115">IF(ISERROR(H519/G519),"",H519/G519*100)</f>
        <v/>
      </c>
      <c r="J519" s="298" t="str">
        <f t="shared" ref="J519:J582" si="116">IF(ISERROR(H519/C519),"",H519/C519*100)</f>
        <v/>
      </c>
      <c r="K519" s="383"/>
      <c r="L519" s="270">
        <v>1</v>
      </c>
    </row>
    <row r="520" s="270" customFormat="1" hidden="1" spans="1:12">
      <c r="A520" s="237">
        <v>2070302</v>
      </c>
      <c r="B520" s="237" t="s">
        <v>136</v>
      </c>
      <c r="C520" s="290">
        <v>0</v>
      </c>
      <c r="D520" s="290">
        <v>0</v>
      </c>
      <c r="E520" s="290"/>
      <c r="F520" s="374">
        <f t="shared" si="103"/>
        <v>0</v>
      </c>
      <c r="G520" s="290">
        <f t="shared" si="114"/>
        <v>0</v>
      </c>
      <c r="H520" s="290">
        <v>0</v>
      </c>
      <c r="I520" s="298" t="str">
        <f t="shared" si="115"/>
        <v/>
      </c>
      <c r="J520" s="298" t="str">
        <f t="shared" si="116"/>
        <v/>
      </c>
      <c r="K520" s="383"/>
      <c r="L520" s="270">
        <v>1</v>
      </c>
    </row>
    <row r="521" s="270" customFormat="1" hidden="1" spans="1:12">
      <c r="A521" s="237">
        <v>2070303</v>
      </c>
      <c r="B521" s="237" t="s">
        <v>137</v>
      </c>
      <c r="C521" s="290">
        <v>0</v>
      </c>
      <c r="D521" s="290">
        <v>0</v>
      </c>
      <c r="E521" s="290"/>
      <c r="F521" s="374">
        <f t="shared" si="103"/>
        <v>0</v>
      </c>
      <c r="G521" s="290">
        <f t="shared" si="114"/>
        <v>0</v>
      </c>
      <c r="H521" s="290">
        <v>0</v>
      </c>
      <c r="I521" s="298" t="str">
        <f t="shared" si="115"/>
        <v/>
      </c>
      <c r="J521" s="298" t="str">
        <f t="shared" si="116"/>
        <v/>
      </c>
      <c r="K521" s="383"/>
      <c r="L521" s="270">
        <v>1</v>
      </c>
    </row>
    <row r="522" s="270" customFormat="1" hidden="1" spans="1:12">
      <c r="A522" s="237">
        <v>2070304</v>
      </c>
      <c r="B522" s="237" t="s">
        <v>494</v>
      </c>
      <c r="C522" s="290">
        <v>0</v>
      </c>
      <c r="D522" s="290">
        <v>0</v>
      </c>
      <c r="E522" s="290"/>
      <c r="F522" s="374">
        <f t="shared" ref="F522:F585" si="117">G522-E522</f>
        <v>0</v>
      </c>
      <c r="G522" s="290">
        <f t="shared" si="114"/>
        <v>0</v>
      </c>
      <c r="H522" s="290">
        <v>0</v>
      </c>
      <c r="I522" s="298" t="str">
        <f t="shared" si="115"/>
        <v/>
      </c>
      <c r="J522" s="298" t="str">
        <f t="shared" si="116"/>
        <v/>
      </c>
      <c r="K522" s="383"/>
      <c r="L522" s="270">
        <v>1</v>
      </c>
    </row>
    <row r="523" s="270" customFormat="1" hidden="1" spans="1:12">
      <c r="A523" s="237">
        <v>2070305</v>
      </c>
      <c r="B523" s="237" t="s">
        <v>495</v>
      </c>
      <c r="C523" s="290">
        <v>0</v>
      </c>
      <c r="D523" s="290">
        <v>0</v>
      </c>
      <c r="E523" s="290"/>
      <c r="F523" s="374">
        <f t="shared" si="117"/>
        <v>0</v>
      </c>
      <c r="G523" s="290">
        <f t="shared" si="114"/>
        <v>0</v>
      </c>
      <c r="H523" s="290">
        <v>0</v>
      </c>
      <c r="I523" s="298" t="str">
        <f t="shared" si="115"/>
        <v/>
      </c>
      <c r="J523" s="298" t="str">
        <f t="shared" si="116"/>
        <v/>
      </c>
      <c r="K523" s="383"/>
      <c r="L523" s="270">
        <v>1</v>
      </c>
    </row>
    <row r="524" s="270" customFormat="1" hidden="1" spans="1:12">
      <c r="A524" s="237">
        <v>2070306</v>
      </c>
      <c r="B524" s="237" t="s">
        <v>496</v>
      </c>
      <c r="C524" s="290">
        <v>0</v>
      </c>
      <c r="D524" s="290">
        <v>0</v>
      </c>
      <c r="E524" s="290"/>
      <c r="F524" s="374">
        <f t="shared" si="117"/>
        <v>0</v>
      </c>
      <c r="G524" s="290">
        <f t="shared" si="114"/>
        <v>0</v>
      </c>
      <c r="H524" s="290">
        <v>0</v>
      </c>
      <c r="I524" s="298" t="str">
        <f t="shared" si="115"/>
        <v/>
      </c>
      <c r="J524" s="298" t="str">
        <f t="shared" si="116"/>
        <v/>
      </c>
      <c r="K524" s="383"/>
      <c r="L524" s="270">
        <v>1</v>
      </c>
    </row>
    <row r="525" s="270" customFormat="1" spans="1:11">
      <c r="A525" s="237">
        <v>2070307</v>
      </c>
      <c r="B525" s="237" t="s">
        <v>497</v>
      </c>
      <c r="C525" s="290">
        <v>307</v>
      </c>
      <c r="D525" s="290">
        <v>108</v>
      </c>
      <c r="E525" s="290">
        <v>207</v>
      </c>
      <c r="F525" s="374">
        <f t="shared" si="117"/>
        <v>126</v>
      </c>
      <c r="G525" s="290">
        <f t="shared" si="114"/>
        <v>333</v>
      </c>
      <c r="H525" s="290">
        <v>231</v>
      </c>
      <c r="I525" s="298">
        <f t="shared" si="115"/>
        <v>69.4</v>
      </c>
      <c r="J525" s="298">
        <f t="shared" si="116"/>
        <v>75.2</v>
      </c>
      <c r="K525" s="383">
        <v>102</v>
      </c>
    </row>
    <row r="526" s="217" customFormat="1" spans="1:11">
      <c r="A526" s="237">
        <v>2070308</v>
      </c>
      <c r="B526" s="237" t="s">
        <v>498</v>
      </c>
      <c r="C526" s="290">
        <v>38</v>
      </c>
      <c r="D526" s="290">
        <v>33</v>
      </c>
      <c r="E526" s="290"/>
      <c r="F526" s="374">
        <f t="shared" si="117"/>
        <v>0</v>
      </c>
      <c r="G526" s="290">
        <f t="shared" si="114"/>
        <v>0</v>
      </c>
      <c r="H526" s="290">
        <v>0</v>
      </c>
      <c r="I526" s="298" t="str">
        <f t="shared" si="115"/>
        <v/>
      </c>
      <c r="J526" s="298">
        <f t="shared" si="116"/>
        <v>0</v>
      </c>
      <c r="K526" s="383"/>
    </row>
    <row r="527" customFormat="1" hidden="1" spans="1:12">
      <c r="A527" s="237">
        <v>2070309</v>
      </c>
      <c r="B527" s="237" t="s">
        <v>499</v>
      </c>
      <c r="C527" s="290">
        <v>0</v>
      </c>
      <c r="D527" s="290">
        <v>0</v>
      </c>
      <c r="E527" s="290"/>
      <c r="F527" s="374">
        <f t="shared" si="117"/>
        <v>0</v>
      </c>
      <c r="G527" s="290">
        <f t="shared" si="114"/>
        <v>0</v>
      </c>
      <c r="H527" s="290">
        <v>0</v>
      </c>
      <c r="I527" s="298" t="str">
        <f t="shared" si="115"/>
        <v/>
      </c>
      <c r="J527" s="298" t="str">
        <f t="shared" si="116"/>
        <v/>
      </c>
      <c r="K527" s="383"/>
      <c r="L527" s="270">
        <v>1</v>
      </c>
    </row>
    <row r="528" s="217" customFormat="1" spans="1:11">
      <c r="A528" s="237">
        <v>2070399</v>
      </c>
      <c r="B528" s="237" t="s">
        <v>500</v>
      </c>
      <c r="C528" s="290">
        <v>65</v>
      </c>
      <c r="D528" s="290">
        <v>66</v>
      </c>
      <c r="E528" s="290">
        <v>18</v>
      </c>
      <c r="F528" s="374">
        <f t="shared" si="117"/>
        <v>4</v>
      </c>
      <c r="G528" s="290">
        <f t="shared" si="114"/>
        <v>22</v>
      </c>
      <c r="H528" s="290">
        <v>22</v>
      </c>
      <c r="I528" s="298">
        <f t="shared" si="115"/>
        <v>100</v>
      </c>
      <c r="J528" s="298">
        <f t="shared" si="116"/>
        <v>33.8</v>
      </c>
      <c r="K528" s="383"/>
    </row>
    <row r="529" s="270" customFormat="1" spans="1:11">
      <c r="A529" s="237">
        <v>20706</v>
      </c>
      <c r="B529" s="373" t="s">
        <v>501</v>
      </c>
      <c r="C529" s="290">
        <f t="shared" ref="C529:H529" si="118">SUM(C530:C537)</f>
        <v>52</v>
      </c>
      <c r="D529" s="290">
        <f t="shared" si="118"/>
        <v>48</v>
      </c>
      <c r="E529" s="290">
        <v>0</v>
      </c>
      <c r="F529" s="290">
        <f t="shared" si="118"/>
        <v>48</v>
      </c>
      <c r="G529" s="290">
        <f t="shared" si="118"/>
        <v>48</v>
      </c>
      <c r="H529" s="290">
        <f t="shared" si="118"/>
        <v>0</v>
      </c>
      <c r="I529" s="298">
        <f t="shared" si="115"/>
        <v>0</v>
      </c>
      <c r="J529" s="298">
        <f t="shared" si="116"/>
        <v>0</v>
      </c>
      <c r="K529" s="383"/>
    </row>
    <row r="530" customFormat="1" hidden="1" spans="1:12">
      <c r="A530" s="237">
        <v>2070601</v>
      </c>
      <c r="B530" s="237" t="s">
        <v>135</v>
      </c>
      <c r="C530" s="290">
        <v>0</v>
      </c>
      <c r="D530" s="290">
        <v>0</v>
      </c>
      <c r="E530" s="290"/>
      <c r="F530" s="374">
        <f t="shared" si="117"/>
        <v>0</v>
      </c>
      <c r="G530" s="290">
        <f t="shared" si="114"/>
        <v>0</v>
      </c>
      <c r="H530" s="290">
        <v>0</v>
      </c>
      <c r="I530" s="298" t="str">
        <f t="shared" si="115"/>
        <v/>
      </c>
      <c r="J530" s="298" t="str">
        <f t="shared" si="116"/>
        <v/>
      </c>
      <c r="K530" s="383"/>
      <c r="L530" s="270">
        <v>1</v>
      </c>
    </row>
    <row r="531" customFormat="1" hidden="1" spans="1:12">
      <c r="A531" s="237">
        <v>2070602</v>
      </c>
      <c r="B531" s="237" t="s">
        <v>136</v>
      </c>
      <c r="C531" s="290">
        <v>0</v>
      </c>
      <c r="D531" s="290">
        <v>0</v>
      </c>
      <c r="E531" s="290"/>
      <c r="F531" s="374">
        <f t="shared" si="117"/>
        <v>0</v>
      </c>
      <c r="G531" s="290">
        <f t="shared" si="114"/>
        <v>0</v>
      </c>
      <c r="H531" s="290">
        <v>0</v>
      </c>
      <c r="I531" s="298" t="str">
        <f t="shared" si="115"/>
        <v/>
      </c>
      <c r="J531" s="298" t="str">
        <f t="shared" si="116"/>
        <v/>
      </c>
      <c r="K531" s="383"/>
      <c r="L531" s="270">
        <v>1</v>
      </c>
    </row>
    <row r="532" customFormat="1" hidden="1" spans="1:12">
      <c r="A532" s="237">
        <v>2070603</v>
      </c>
      <c r="B532" s="237" t="s">
        <v>137</v>
      </c>
      <c r="C532" s="290">
        <v>0</v>
      </c>
      <c r="D532" s="290">
        <v>0</v>
      </c>
      <c r="E532" s="290"/>
      <c r="F532" s="374">
        <f t="shared" si="117"/>
        <v>0</v>
      </c>
      <c r="G532" s="290">
        <f t="shared" si="114"/>
        <v>0</v>
      </c>
      <c r="H532" s="290">
        <v>0</v>
      </c>
      <c r="I532" s="298" t="str">
        <f t="shared" si="115"/>
        <v/>
      </c>
      <c r="J532" s="298" t="str">
        <f t="shared" si="116"/>
        <v/>
      </c>
      <c r="K532" s="383"/>
      <c r="L532" s="270">
        <v>1</v>
      </c>
    </row>
    <row r="533" s="270" customFormat="1" hidden="1" spans="1:12">
      <c r="A533" s="237">
        <v>2070604</v>
      </c>
      <c r="B533" s="237" t="s">
        <v>502</v>
      </c>
      <c r="C533" s="290">
        <v>0</v>
      </c>
      <c r="D533" s="290">
        <v>0</v>
      </c>
      <c r="E533" s="290"/>
      <c r="F533" s="374">
        <f t="shared" si="117"/>
        <v>0</v>
      </c>
      <c r="G533" s="290">
        <f t="shared" si="114"/>
        <v>0</v>
      </c>
      <c r="H533" s="290">
        <v>0</v>
      </c>
      <c r="I533" s="298" t="str">
        <f t="shared" si="115"/>
        <v/>
      </c>
      <c r="J533" s="298" t="str">
        <f t="shared" si="116"/>
        <v/>
      </c>
      <c r="K533" s="383"/>
      <c r="L533" s="270">
        <v>1</v>
      </c>
    </row>
    <row r="534" s="217" customFormat="1" spans="1:11">
      <c r="A534" s="237">
        <v>2070605</v>
      </c>
      <c r="B534" s="237" t="s">
        <v>503</v>
      </c>
      <c r="C534" s="290">
        <v>26</v>
      </c>
      <c r="D534" s="290">
        <v>22</v>
      </c>
      <c r="E534" s="290">
        <v>0</v>
      </c>
      <c r="F534" s="374">
        <f t="shared" si="117"/>
        <v>22</v>
      </c>
      <c r="G534" s="290">
        <f t="shared" si="114"/>
        <v>22</v>
      </c>
      <c r="H534" s="290">
        <v>0</v>
      </c>
      <c r="I534" s="298">
        <f t="shared" si="115"/>
        <v>0</v>
      </c>
      <c r="J534" s="298">
        <f t="shared" si="116"/>
        <v>0</v>
      </c>
      <c r="K534" s="383">
        <v>22</v>
      </c>
    </row>
    <row r="535" customFormat="1" hidden="1" spans="1:12">
      <c r="A535" s="237">
        <v>2070606</v>
      </c>
      <c r="B535" s="237" t="s">
        <v>504</v>
      </c>
      <c r="C535" s="290">
        <v>0</v>
      </c>
      <c r="D535" s="290">
        <v>0</v>
      </c>
      <c r="E535" s="290"/>
      <c r="F535" s="374">
        <f t="shared" si="117"/>
        <v>0</v>
      </c>
      <c r="G535" s="290">
        <f t="shared" si="114"/>
        <v>0</v>
      </c>
      <c r="H535" s="290">
        <v>0</v>
      </c>
      <c r="I535" s="298" t="str">
        <f t="shared" si="115"/>
        <v/>
      </c>
      <c r="J535" s="298" t="str">
        <f t="shared" si="116"/>
        <v/>
      </c>
      <c r="K535" s="383"/>
      <c r="L535" s="270">
        <v>1</v>
      </c>
    </row>
    <row r="536" s="217" customFormat="1" spans="1:11">
      <c r="A536" s="237">
        <v>2070607</v>
      </c>
      <c r="B536" s="237" t="s">
        <v>505</v>
      </c>
      <c r="C536" s="290">
        <v>26</v>
      </c>
      <c r="D536" s="290">
        <v>26</v>
      </c>
      <c r="E536" s="290">
        <v>0</v>
      </c>
      <c r="F536" s="374">
        <f t="shared" si="117"/>
        <v>26</v>
      </c>
      <c r="G536" s="290">
        <f t="shared" si="114"/>
        <v>26</v>
      </c>
      <c r="H536" s="290">
        <v>0</v>
      </c>
      <c r="I536" s="298">
        <f t="shared" si="115"/>
        <v>0</v>
      </c>
      <c r="J536" s="298">
        <f t="shared" si="116"/>
        <v>0</v>
      </c>
      <c r="K536" s="383">
        <v>26</v>
      </c>
    </row>
    <row r="537" customFormat="1" hidden="1" spans="1:12">
      <c r="A537" s="237">
        <v>2070699</v>
      </c>
      <c r="B537" s="237" t="s">
        <v>506</v>
      </c>
      <c r="C537" s="290">
        <v>0</v>
      </c>
      <c r="D537" s="290">
        <v>0</v>
      </c>
      <c r="E537" s="290"/>
      <c r="F537" s="374">
        <f t="shared" si="117"/>
        <v>0</v>
      </c>
      <c r="G537" s="290">
        <f t="shared" si="114"/>
        <v>0</v>
      </c>
      <c r="H537" s="290">
        <v>0</v>
      </c>
      <c r="I537" s="298" t="str">
        <f t="shared" si="115"/>
        <v/>
      </c>
      <c r="J537" s="298" t="str">
        <f t="shared" si="116"/>
        <v/>
      </c>
      <c r="K537" s="383"/>
      <c r="L537" s="270">
        <v>1</v>
      </c>
    </row>
    <row r="538" s="217" customFormat="1" spans="1:11">
      <c r="A538" s="237">
        <v>20708</v>
      </c>
      <c r="B538" s="373" t="s">
        <v>507</v>
      </c>
      <c r="C538" s="290">
        <f t="shared" ref="C538:H538" si="119">SUM(C539:C545)</f>
        <v>182</v>
      </c>
      <c r="D538" s="290">
        <f t="shared" si="119"/>
        <v>185</v>
      </c>
      <c r="E538" s="290">
        <v>9</v>
      </c>
      <c r="F538" s="290">
        <f t="shared" si="119"/>
        <v>20</v>
      </c>
      <c r="G538" s="290">
        <f t="shared" si="119"/>
        <v>29</v>
      </c>
      <c r="H538" s="290">
        <f t="shared" si="119"/>
        <v>29</v>
      </c>
      <c r="I538" s="298">
        <f t="shared" si="115"/>
        <v>100</v>
      </c>
      <c r="J538" s="298">
        <f t="shared" si="116"/>
        <v>15.9</v>
      </c>
      <c r="K538" s="383"/>
    </row>
    <row r="539" s="270" customFormat="1" hidden="1" spans="1:12">
      <c r="A539" s="237">
        <v>2070801</v>
      </c>
      <c r="B539" s="237" t="s">
        <v>135</v>
      </c>
      <c r="C539" s="290">
        <v>0</v>
      </c>
      <c r="D539" s="290">
        <v>0</v>
      </c>
      <c r="E539" s="290"/>
      <c r="F539" s="374">
        <f t="shared" si="117"/>
        <v>0</v>
      </c>
      <c r="G539" s="290">
        <f t="shared" si="114"/>
        <v>0</v>
      </c>
      <c r="H539" s="290">
        <v>0</v>
      </c>
      <c r="I539" s="298" t="str">
        <f t="shared" si="115"/>
        <v/>
      </c>
      <c r="J539" s="298" t="str">
        <f t="shared" si="116"/>
        <v/>
      </c>
      <c r="K539" s="383"/>
      <c r="L539" s="270">
        <v>1</v>
      </c>
    </row>
    <row r="540" s="270" customFormat="1" hidden="1" spans="1:12">
      <c r="A540" s="237">
        <v>2070802</v>
      </c>
      <c r="B540" s="237" t="s">
        <v>136</v>
      </c>
      <c r="C540" s="290">
        <v>0</v>
      </c>
      <c r="D540" s="290">
        <v>0</v>
      </c>
      <c r="E540" s="290"/>
      <c r="F540" s="374">
        <f t="shared" si="117"/>
        <v>0</v>
      </c>
      <c r="G540" s="290">
        <f t="shared" si="114"/>
        <v>0</v>
      </c>
      <c r="H540" s="290">
        <v>0</v>
      </c>
      <c r="I540" s="298" t="str">
        <f t="shared" si="115"/>
        <v/>
      </c>
      <c r="J540" s="298" t="str">
        <f t="shared" si="116"/>
        <v/>
      </c>
      <c r="K540" s="383"/>
      <c r="L540" s="270">
        <v>1</v>
      </c>
    </row>
    <row r="541" s="270" customFormat="1" hidden="1" spans="1:12">
      <c r="A541" s="237">
        <v>2070803</v>
      </c>
      <c r="B541" s="237" t="s">
        <v>137</v>
      </c>
      <c r="C541" s="290">
        <v>0</v>
      </c>
      <c r="D541" s="290">
        <v>0</v>
      </c>
      <c r="E541" s="290"/>
      <c r="F541" s="374">
        <f t="shared" si="117"/>
        <v>0</v>
      </c>
      <c r="G541" s="290">
        <f t="shared" si="114"/>
        <v>0</v>
      </c>
      <c r="H541" s="290">
        <v>0</v>
      </c>
      <c r="I541" s="298" t="str">
        <f t="shared" si="115"/>
        <v/>
      </c>
      <c r="J541" s="298" t="str">
        <f t="shared" si="116"/>
        <v/>
      </c>
      <c r="K541" s="383"/>
      <c r="L541" s="270">
        <v>1</v>
      </c>
    </row>
    <row r="542" customFormat="1" hidden="1" spans="1:12">
      <c r="A542" s="237">
        <v>2070806</v>
      </c>
      <c r="B542" s="237" t="s">
        <v>510</v>
      </c>
      <c r="C542" s="290">
        <v>0</v>
      </c>
      <c r="D542" s="290">
        <v>0</v>
      </c>
      <c r="E542" s="290"/>
      <c r="F542" s="374">
        <f t="shared" si="117"/>
        <v>0</v>
      </c>
      <c r="G542" s="290">
        <f t="shared" si="114"/>
        <v>0</v>
      </c>
      <c r="H542" s="290">
        <v>0</v>
      </c>
      <c r="I542" s="298" t="str">
        <f t="shared" si="115"/>
        <v/>
      </c>
      <c r="J542" s="298" t="str">
        <f t="shared" si="116"/>
        <v/>
      </c>
      <c r="K542" s="383"/>
      <c r="L542" s="270">
        <v>1</v>
      </c>
    </row>
    <row r="543" s="270" customFormat="1" spans="1:11">
      <c r="A543" s="237">
        <v>2070807</v>
      </c>
      <c r="B543" s="237" t="s">
        <v>1205</v>
      </c>
      <c r="C543" s="290">
        <v>19</v>
      </c>
      <c r="D543" s="290">
        <v>19</v>
      </c>
      <c r="E543" s="290">
        <v>0</v>
      </c>
      <c r="F543" s="374">
        <f t="shared" si="117"/>
        <v>19</v>
      </c>
      <c r="G543" s="290">
        <f t="shared" si="114"/>
        <v>19</v>
      </c>
      <c r="H543" s="290">
        <v>19</v>
      </c>
      <c r="I543" s="298">
        <f t="shared" si="115"/>
        <v>100</v>
      </c>
      <c r="J543" s="298">
        <f t="shared" si="116"/>
        <v>100</v>
      </c>
      <c r="K543" s="383"/>
    </row>
    <row r="544" s="270" customFormat="1" hidden="1" spans="1:12">
      <c r="A544" s="237">
        <v>2070808</v>
      </c>
      <c r="B544" s="237" t="s">
        <v>511</v>
      </c>
      <c r="C544" s="290">
        <v>0</v>
      </c>
      <c r="D544" s="290">
        <v>0</v>
      </c>
      <c r="E544" s="290"/>
      <c r="F544" s="374">
        <f t="shared" si="117"/>
        <v>0</v>
      </c>
      <c r="G544" s="290">
        <f t="shared" si="114"/>
        <v>0</v>
      </c>
      <c r="H544" s="290">
        <v>0</v>
      </c>
      <c r="I544" s="298" t="str">
        <f t="shared" si="115"/>
        <v/>
      </c>
      <c r="J544" s="298" t="str">
        <f t="shared" si="116"/>
        <v/>
      </c>
      <c r="K544" s="383"/>
      <c r="L544" s="270">
        <v>1</v>
      </c>
    </row>
    <row r="545" s="217" customFormat="1" spans="1:11">
      <c r="A545" s="237">
        <v>2070899</v>
      </c>
      <c r="B545" s="237" t="s">
        <v>512</v>
      </c>
      <c r="C545" s="290">
        <v>163</v>
      </c>
      <c r="D545" s="290">
        <v>166</v>
      </c>
      <c r="E545" s="290">
        <v>9</v>
      </c>
      <c r="F545" s="374">
        <f t="shared" si="117"/>
        <v>1</v>
      </c>
      <c r="G545" s="290">
        <f t="shared" si="114"/>
        <v>10</v>
      </c>
      <c r="H545" s="290">
        <v>10</v>
      </c>
      <c r="I545" s="298">
        <f t="shared" si="115"/>
        <v>100</v>
      </c>
      <c r="J545" s="298">
        <f t="shared" si="116"/>
        <v>6.1</v>
      </c>
      <c r="K545" s="383"/>
    </row>
    <row r="546" s="217" customFormat="1" spans="1:11">
      <c r="A546" s="237">
        <v>20799</v>
      </c>
      <c r="B546" s="373" t="s">
        <v>513</v>
      </c>
      <c r="C546" s="290">
        <f t="shared" ref="C546:H546" si="120">SUM(C547:C549)</f>
        <v>1445</v>
      </c>
      <c r="D546" s="290">
        <f t="shared" si="120"/>
        <v>1159</v>
      </c>
      <c r="E546" s="290">
        <v>1511</v>
      </c>
      <c r="F546" s="290">
        <f t="shared" si="120"/>
        <v>229</v>
      </c>
      <c r="G546" s="290">
        <f t="shared" si="120"/>
        <v>1740</v>
      </c>
      <c r="H546" s="290">
        <f t="shared" si="120"/>
        <v>1714</v>
      </c>
      <c r="I546" s="298">
        <f t="shared" si="115"/>
        <v>98.5</v>
      </c>
      <c r="J546" s="298">
        <f t="shared" si="116"/>
        <v>118.6</v>
      </c>
      <c r="K546" s="383"/>
    </row>
    <row r="547" s="217" customFormat="1" spans="1:11">
      <c r="A547" s="237">
        <v>2079902</v>
      </c>
      <c r="B547" s="237" t="s">
        <v>514</v>
      </c>
      <c r="C547" s="290">
        <v>50</v>
      </c>
      <c r="D547" s="290">
        <v>50</v>
      </c>
      <c r="E547" s="290">
        <v>4</v>
      </c>
      <c r="F547" s="374">
        <f t="shared" si="117"/>
        <v>29</v>
      </c>
      <c r="G547" s="290">
        <f t="shared" si="114"/>
        <v>33</v>
      </c>
      <c r="H547" s="290">
        <v>7</v>
      </c>
      <c r="I547" s="298">
        <f t="shared" si="115"/>
        <v>21.2</v>
      </c>
      <c r="J547" s="298">
        <f t="shared" si="116"/>
        <v>14</v>
      </c>
      <c r="K547" s="383">
        <v>26</v>
      </c>
    </row>
    <row r="548" customFormat="1" hidden="1" spans="1:12">
      <c r="A548" s="237">
        <v>2079903</v>
      </c>
      <c r="B548" s="237" t="s">
        <v>515</v>
      </c>
      <c r="C548" s="290">
        <v>0</v>
      </c>
      <c r="D548" s="290">
        <v>0</v>
      </c>
      <c r="E548" s="290"/>
      <c r="F548" s="374">
        <f t="shared" si="117"/>
        <v>0</v>
      </c>
      <c r="G548" s="290">
        <f t="shared" si="114"/>
        <v>0</v>
      </c>
      <c r="H548" s="290">
        <v>0</v>
      </c>
      <c r="I548" s="298" t="str">
        <f t="shared" si="115"/>
        <v/>
      </c>
      <c r="J548" s="298" t="str">
        <f t="shared" si="116"/>
        <v/>
      </c>
      <c r="K548" s="383"/>
      <c r="L548" s="270">
        <v>1</v>
      </c>
    </row>
    <row r="549" s="270" customFormat="1" spans="1:11">
      <c r="A549" s="237">
        <v>2079999</v>
      </c>
      <c r="B549" s="237" t="s">
        <v>516</v>
      </c>
      <c r="C549" s="290">
        <v>1395</v>
      </c>
      <c r="D549" s="290">
        <v>1109</v>
      </c>
      <c r="E549" s="290">
        <v>1507</v>
      </c>
      <c r="F549" s="374">
        <f t="shared" si="117"/>
        <v>200</v>
      </c>
      <c r="G549" s="290">
        <f t="shared" si="114"/>
        <v>1707</v>
      </c>
      <c r="H549" s="290">
        <v>1707</v>
      </c>
      <c r="I549" s="298">
        <f t="shared" si="115"/>
        <v>100</v>
      </c>
      <c r="J549" s="298">
        <f t="shared" si="116"/>
        <v>122.4</v>
      </c>
      <c r="K549" s="383"/>
    </row>
    <row r="550" spans="1:10">
      <c r="A550" s="237">
        <v>208</v>
      </c>
      <c r="B550" s="373" t="s">
        <v>517</v>
      </c>
      <c r="C550" s="290">
        <f t="shared" ref="C550:H550" si="121">C551+C570+C578+C580+C589+C593+C603+C612+C619+C627+C636+C641+C644+C647+C650+C653+C656+C660+C664+C672+C675</f>
        <v>81777</v>
      </c>
      <c r="D550" s="290">
        <f t="shared" si="121"/>
        <v>67543</v>
      </c>
      <c r="E550" s="290">
        <v>59380</v>
      </c>
      <c r="F550" s="290">
        <f t="shared" si="121"/>
        <v>11606</v>
      </c>
      <c r="G550" s="290">
        <f t="shared" si="121"/>
        <v>70986</v>
      </c>
      <c r="H550" s="290">
        <f t="shared" si="121"/>
        <v>67767</v>
      </c>
      <c r="I550" s="298">
        <f t="shared" si="115"/>
        <v>95.5</v>
      </c>
      <c r="J550" s="298">
        <f t="shared" si="116"/>
        <v>82.9</v>
      </c>
    </row>
    <row r="551" s="270" customFormat="1" spans="1:11">
      <c r="A551" s="237">
        <v>20801</v>
      </c>
      <c r="B551" s="373" t="s">
        <v>518</v>
      </c>
      <c r="C551" s="290">
        <f t="shared" ref="C551:H551" si="122">SUM(C552:C569)</f>
        <v>3316</v>
      </c>
      <c r="D551" s="290">
        <f t="shared" si="122"/>
        <v>3526</v>
      </c>
      <c r="E551" s="290">
        <v>2507</v>
      </c>
      <c r="F551" s="290">
        <f t="shared" si="122"/>
        <v>473</v>
      </c>
      <c r="G551" s="290">
        <f t="shared" si="122"/>
        <v>2980</v>
      </c>
      <c r="H551" s="290">
        <f t="shared" si="122"/>
        <v>2885</v>
      </c>
      <c r="I551" s="298">
        <f t="shared" si="115"/>
        <v>96.8</v>
      </c>
      <c r="J551" s="298">
        <f t="shared" si="116"/>
        <v>87</v>
      </c>
      <c r="K551" s="383"/>
    </row>
    <row r="552" s="217" customFormat="1" spans="1:11">
      <c r="A552" s="237">
        <v>2080101</v>
      </c>
      <c r="B552" s="237" t="s">
        <v>135</v>
      </c>
      <c r="C552" s="290">
        <v>1099</v>
      </c>
      <c r="D552" s="290">
        <v>1134</v>
      </c>
      <c r="E552" s="290">
        <v>972</v>
      </c>
      <c r="F552" s="374">
        <f t="shared" si="117"/>
        <v>126</v>
      </c>
      <c r="G552" s="290">
        <f t="shared" si="114"/>
        <v>1098</v>
      </c>
      <c r="H552" s="290">
        <v>1098</v>
      </c>
      <c r="I552" s="298">
        <f t="shared" si="115"/>
        <v>100</v>
      </c>
      <c r="J552" s="298">
        <f t="shared" si="116"/>
        <v>99.9</v>
      </c>
      <c r="K552" s="383"/>
    </row>
    <row r="553" s="270" customFormat="1" spans="1:11">
      <c r="A553" s="237">
        <v>2080102</v>
      </c>
      <c r="B553" s="237" t="s">
        <v>136</v>
      </c>
      <c r="C553" s="290">
        <v>135</v>
      </c>
      <c r="D553" s="290">
        <v>287</v>
      </c>
      <c r="E553" s="290">
        <v>94</v>
      </c>
      <c r="F553" s="374">
        <f t="shared" si="117"/>
        <v>15</v>
      </c>
      <c r="G553" s="290">
        <f t="shared" si="114"/>
        <v>109</v>
      </c>
      <c r="H553" s="290">
        <v>109</v>
      </c>
      <c r="I553" s="298">
        <f t="shared" si="115"/>
        <v>100</v>
      </c>
      <c r="J553" s="298">
        <f t="shared" si="116"/>
        <v>80.7</v>
      </c>
      <c r="K553" s="383"/>
    </row>
    <row r="554" customFormat="1" hidden="1" spans="1:12">
      <c r="A554" s="237">
        <v>2080103</v>
      </c>
      <c r="B554" s="237" t="s">
        <v>137</v>
      </c>
      <c r="C554" s="290">
        <v>0</v>
      </c>
      <c r="D554" s="290">
        <v>0</v>
      </c>
      <c r="E554" s="290"/>
      <c r="F554" s="374">
        <f t="shared" si="117"/>
        <v>0</v>
      </c>
      <c r="G554" s="290">
        <f t="shared" si="114"/>
        <v>0</v>
      </c>
      <c r="H554" s="290">
        <v>0</v>
      </c>
      <c r="I554" s="298" t="str">
        <f t="shared" si="115"/>
        <v/>
      </c>
      <c r="J554" s="298" t="str">
        <f t="shared" si="116"/>
        <v/>
      </c>
      <c r="K554" s="383"/>
      <c r="L554" s="270">
        <v>1</v>
      </c>
    </row>
    <row r="555" s="270" customFormat="1" hidden="1" spans="1:12">
      <c r="A555" s="237">
        <v>2080104</v>
      </c>
      <c r="B555" s="237" t="s">
        <v>519</v>
      </c>
      <c r="C555" s="290">
        <v>0</v>
      </c>
      <c r="D555" s="290">
        <v>0</v>
      </c>
      <c r="E555" s="290"/>
      <c r="F555" s="374">
        <f t="shared" si="117"/>
        <v>0</v>
      </c>
      <c r="G555" s="290">
        <f t="shared" si="114"/>
        <v>0</v>
      </c>
      <c r="H555" s="290">
        <v>0</v>
      </c>
      <c r="I555" s="298" t="str">
        <f t="shared" si="115"/>
        <v/>
      </c>
      <c r="J555" s="298" t="str">
        <f t="shared" si="116"/>
        <v/>
      </c>
      <c r="K555" s="383"/>
      <c r="L555" s="270">
        <v>1</v>
      </c>
    </row>
    <row r="556" customFormat="1" hidden="1" spans="1:12">
      <c r="A556" s="237">
        <v>2080105</v>
      </c>
      <c r="B556" s="237" t="s">
        <v>520</v>
      </c>
      <c r="C556" s="290">
        <v>0</v>
      </c>
      <c r="D556" s="290">
        <v>0</v>
      </c>
      <c r="E556" s="290"/>
      <c r="F556" s="374">
        <f t="shared" si="117"/>
        <v>0</v>
      </c>
      <c r="G556" s="290">
        <f t="shared" si="114"/>
        <v>0</v>
      </c>
      <c r="H556" s="290">
        <v>0</v>
      </c>
      <c r="I556" s="298" t="str">
        <f t="shared" si="115"/>
        <v/>
      </c>
      <c r="J556" s="298" t="str">
        <f t="shared" si="116"/>
        <v/>
      </c>
      <c r="K556" s="383"/>
      <c r="L556" s="270">
        <v>1</v>
      </c>
    </row>
    <row r="557" s="270" customFormat="1" spans="1:11">
      <c r="A557" s="237">
        <v>2080106</v>
      </c>
      <c r="B557" s="237" t="s">
        <v>521</v>
      </c>
      <c r="C557" s="290">
        <v>676</v>
      </c>
      <c r="D557" s="290">
        <v>683</v>
      </c>
      <c r="E557" s="290">
        <v>592</v>
      </c>
      <c r="F557" s="374">
        <f t="shared" si="117"/>
        <v>83</v>
      </c>
      <c r="G557" s="290">
        <f t="shared" si="114"/>
        <v>675</v>
      </c>
      <c r="H557" s="290">
        <v>675</v>
      </c>
      <c r="I557" s="298">
        <f t="shared" si="115"/>
        <v>100</v>
      </c>
      <c r="J557" s="298">
        <f t="shared" si="116"/>
        <v>99.9</v>
      </c>
      <c r="K557" s="383"/>
    </row>
    <row r="558" s="270" customFormat="1" hidden="1" spans="1:12">
      <c r="A558" s="237">
        <v>2080107</v>
      </c>
      <c r="B558" s="237" t="s">
        <v>522</v>
      </c>
      <c r="C558" s="290">
        <v>0</v>
      </c>
      <c r="D558" s="290">
        <v>0</v>
      </c>
      <c r="E558" s="290"/>
      <c r="F558" s="374">
        <f t="shared" si="117"/>
        <v>0</v>
      </c>
      <c r="G558" s="290">
        <f t="shared" si="114"/>
        <v>0</v>
      </c>
      <c r="H558" s="290">
        <v>0</v>
      </c>
      <c r="I558" s="298" t="str">
        <f t="shared" si="115"/>
        <v/>
      </c>
      <c r="J558" s="298" t="str">
        <f t="shared" si="116"/>
        <v/>
      </c>
      <c r="K558" s="383"/>
      <c r="L558" s="270">
        <v>1</v>
      </c>
    </row>
    <row r="559" s="217" customFormat="1" ht="15" customHeight="1" spans="1:11">
      <c r="A559" s="237">
        <v>2080108</v>
      </c>
      <c r="B559" s="237" t="s">
        <v>177</v>
      </c>
      <c r="C559" s="290">
        <v>0</v>
      </c>
      <c r="D559" s="290">
        <v>0</v>
      </c>
      <c r="E559" s="290">
        <v>40</v>
      </c>
      <c r="F559" s="374">
        <f t="shared" si="117"/>
        <v>5</v>
      </c>
      <c r="G559" s="290">
        <f t="shared" si="114"/>
        <v>45</v>
      </c>
      <c r="H559" s="290">
        <v>45</v>
      </c>
      <c r="I559" s="298">
        <f t="shared" si="115"/>
        <v>100</v>
      </c>
      <c r="J559" s="298" t="str">
        <f t="shared" si="116"/>
        <v/>
      </c>
      <c r="K559" s="383"/>
    </row>
    <row r="560" s="270" customFormat="1" ht="15" customHeight="1" spans="1:11">
      <c r="A560" s="237">
        <v>2080109</v>
      </c>
      <c r="B560" s="237" t="s">
        <v>523</v>
      </c>
      <c r="C560" s="290">
        <v>871</v>
      </c>
      <c r="D560" s="290">
        <v>886</v>
      </c>
      <c r="E560" s="290">
        <v>710</v>
      </c>
      <c r="F560" s="374">
        <f t="shared" si="117"/>
        <v>240</v>
      </c>
      <c r="G560" s="290">
        <f t="shared" si="114"/>
        <v>950</v>
      </c>
      <c r="H560" s="290">
        <v>855</v>
      </c>
      <c r="I560" s="298">
        <f t="shared" si="115"/>
        <v>90</v>
      </c>
      <c r="J560" s="298">
        <f t="shared" si="116"/>
        <v>98.2</v>
      </c>
      <c r="K560" s="383">
        <v>95</v>
      </c>
    </row>
    <row r="561" s="270" customFormat="1" hidden="1" spans="1:12">
      <c r="A561" s="237">
        <v>2080110</v>
      </c>
      <c r="B561" s="237" t="s">
        <v>524</v>
      </c>
      <c r="C561" s="290">
        <v>0</v>
      </c>
      <c r="D561" s="290">
        <v>0</v>
      </c>
      <c r="E561" s="290"/>
      <c r="F561" s="374">
        <f t="shared" si="117"/>
        <v>0</v>
      </c>
      <c r="G561" s="290">
        <f t="shared" si="114"/>
        <v>0</v>
      </c>
      <c r="H561" s="290">
        <v>0</v>
      </c>
      <c r="I561" s="298" t="str">
        <f t="shared" si="115"/>
        <v/>
      </c>
      <c r="J561" s="298" t="str">
        <f t="shared" si="116"/>
        <v/>
      </c>
      <c r="K561" s="383"/>
      <c r="L561" s="270">
        <v>1</v>
      </c>
    </row>
    <row r="562" s="270" customFormat="1" hidden="1" spans="1:12">
      <c r="A562" s="237">
        <v>2080111</v>
      </c>
      <c r="B562" s="237" t="s">
        <v>525</v>
      </c>
      <c r="C562" s="290">
        <v>0</v>
      </c>
      <c r="D562" s="290">
        <v>0</v>
      </c>
      <c r="E562" s="290"/>
      <c r="F562" s="374">
        <f t="shared" si="117"/>
        <v>0</v>
      </c>
      <c r="G562" s="290">
        <f t="shared" si="114"/>
        <v>0</v>
      </c>
      <c r="H562" s="290">
        <v>0</v>
      </c>
      <c r="I562" s="298" t="str">
        <f t="shared" si="115"/>
        <v/>
      </c>
      <c r="J562" s="298" t="str">
        <f t="shared" si="116"/>
        <v/>
      </c>
      <c r="K562" s="383"/>
      <c r="L562" s="270">
        <v>1</v>
      </c>
    </row>
    <row r="563" s="270" customFormat="1" hidden="1" spans="1:12">
      <c r="A563" s="237">
        <v>2080112</v>
      </c>
      <c r="B563" s="237" t="s">
        <v>526</v>
      </c>
      <c r="C563" s="290">
        <v>0</v>
      </c>
      <c r="D563" s="290">
        <v>0</v>
      </c>
      <c r="E563" s="290"/>
      <c r="F563" s="374">
        <f t="shared" si="117"/>
        <v>0</v>
      </c>
      <c r="G563" s="290">
        <f t="shared" si="114"/>
        <v>0</v>
      </c>
      <c r="H563" s="290">
        <v>0</v>
      </c>
      <c r="I563" s="298" t="str">
        <f t="shared" si="115"/>
        <v/>
      </c>
      <c r="J563" s="298" t="str">
        <f t="shared" si="116"/>
        <v/>
      </c>
      <c r="K563" s="383"/>
      <c r="L563" s="270">
        <v>1</v>
      </c>
    </row>
    <row r="564" s="270" customFormat="1" hidden="1" spans="1:12">
      <c r="A564" s="237">
        <v>2080113</v>
      </c>
      <c r="B564" s="237" t="s">
        <v>200</v>
      </c>
      <c r="C564" s="290">
        <v>0</v>
      </c>
      <c r="D564" s="290">
        <v>0</v>
      </c>
      <c r="E564" s="290"/>
      <c r="F564" s="374">
        <f t="shared" si="117"/>
        <v>0</v>
      </c>
      <c r="G564" s="290">
        <f t="shared" si="114"/>
        <v>0</v>
      </c>
      <c r="H564" s="290">
        <v>0</v>
      </c>
      <c r="I564" s="298" t="str">
        <f t="shared" si="115"/>
        <v/>
      </c>
      <c r="J564" s="298" t="str">
        <f t="shared" si="116"/>
        <v/>
      </c>
      <c r="K564" s="383"/>
      <c r="L564" s="270">
        <v>1</v>
      </c>
    </row>
    <row r="565" s="270" customFormat="1" hidden="1" spans="1:12">
      <c r="A565" s="237">
        <v>2080114</v>
      </c>
      <c r="B565" s="237" t="s">
        <v>201</v>
      </c>
      <c r="C565" s="290">
        <v>0</v>
      </c>
      <c r="D565" s="290">
        <v>0</v>
      </c>
      <c r="E565" s="290"/>
      <c r="F565" s="374">
        <f t="shared" si="117"/>
        <v>0</v>
      </c>
      <c r="G565" s="290">
        <f t="shared" si="114"/>
        <v>0</v>
      </c>
      <c r="H565" s="290">
        <v>0</v>
      </c>
      <c r="I565" s="298" t="str">
        <f t="shared" si="115"/>
        <v/>
      </c>
      <c r="J565" s="298" t="str">
        <f t="shared" si="116"/>
        <v/>
      </c>
      <c r="K565" s="383"/>
      <c r="L565" s="270">
        <v>1</v>
      </c>
    </row>
    <row r="566" s="270" customFormat="1" hidden="1" spans="1:12">
      <c r="A566" s="237">
        <v>2080115</v>
      </c>
      <c r="B566" s="237" t="s">
        <v>202</v>
      </c>
      <c r="C566" s="290">
        <v>0</v>
      </c>
      <c r="D566" s="290">
        <v>0</v>
      </c>
      <c r="E566" s="290"/>
      <c r="F566" s="374">
        <f t="shared" si="117"/>
        <v>0</v>
      </c>
      <c r="G566" s="290">
        <f t="shared" si="114"/>
        <v>0</v>
      </c>
      <c r="H566" s="290">
        <v>0</v>
      </c>
      <c r="I566" s="298" t="str">
        <f t="shared" si="115"/>
        <v/>
      </c>
      <c r="J566" s="298" t="str">
        <f t="shared" si="116"/>
        <v/>
      </c>
      <c r="K566" s="383"/>
      <c r="L566" s="270">
        <v>1</v>
      </c>
    </row>
    <row r="567" s="270" customFormat="1" spans="1:11">
      <c r="A567" s="237">
        <v>2080116</v>
      </c>
      <c r="B567" s="237" t="s">
        <v>203</v>
      </c>
      <c r="C567" s="290">
        <v>0</v>
      </c>
      <c r="D567" s="290">
        <v>0</v>
      </c>
      <c r="E567" s="290">
        <v>41</v>
      </c>
      <c r="F567" s="374">
        <f t="shared" si="117"/>
        <v>0</v>
      </c>
      <c r="G567" s="290">
        <f t="shared" si="114"/>
        <v>41</v>
      </c>
      <c r="H567" s="290">
        <v>41</v>
      </c>
      <c r="I567" s="298">
        <f t="shared" si="115"/>
        <v>100</v>
      </c>
      <c r="J567" s="298" t="str">
        <f t="shared" si="116"/>
        <v/>
      </c>
      <c r="K567" s="383"/>
    </row>
    <row r="568" s="270" customFormat="1" hidden="1" spans="1:12">
      <c r="A568" s="237">
        <v>2080150</v>
      </c>
      <c r="B568" s="237" t="s">
        <v>145</v>
      </c>
      <c r="C568" s="290">
        <v>0</v>
      </c>
      <c r="D568" s="290">
        <v>0</v>
      </c>
      <c r="E568" s="290"/>
      <c r="F568" s="374">
        <f t="shared" si="117"/>
        <v>0</v>
      </c>
      <c r="G568" s="290">
        <f t="shared" si="114"/>
        <v>0</v>
      </c>
      <c r="H568" s="290">
        <v>0</v>
      </c>
      <c r="I568" s="298" t="str">
        <f t="shared" si="115"/>
        <v/>
      </c>
      <c r="J568" s="298" t="str">
        <f t="shared" si="116"/>
        <v/>
      </c>
      <c r="K568" s="383"/>
      <c r="L568" s="270">
        <v>1</v>
      </c>
    </row>
    <row r="569" s="270" customFormat="1" spans="1:11">
      <c r="A569" s="237">
        <v>2080199</v>
      </c>
      <c r="B569" s="237" t="s">
        <v>527</v>
      </c>
      <c r="C569" s="290">
        <v>535</v>
      </c>
      <c r="D569" s="290">
        <v>536</v>
      </c>
      <c r="E569" s="290">
        <v>58</v>
      </c>
      <c r="F569" s="374">
        <f t="shared" si="117"/>
        <v>4</v>
      </c>
      <c r="G569" s="290">
        <f t="shared" si="114"/>
        <v>62</v>
      </c>
      <c r="H569" s="290">
        <v>62</v>
      </c>
      <c r="I569" s="298">
        <f t="shared" si="115"/>
        <v>100</v>
      </c>
      <c r="J569" s="298">
        <f t="shared" si="116"/>
        <v>11.6</v>
      </c>
      <c r="K569" s="383"/>
    </row>
    <row r="570" s="270" customFormat="1" spans="1:11">
      <c r="A570" s="237">
        <v>20802</v>
      </c>
      <c r="B570" s="373" t="s">
        <v>528</v>
      </c>
      <c r="C570" s="290">
        <f t="shared" ref="C570:H570" si="123">SUM(C571:C577)</f>
        <v>893</v>
      </c>
      <c r="D570" s="290">
        <f t="shared" si="123"/>
        <v>977</v>
      </c>
      <c r="E570" s="290">
        <v>898</v>
      </c>
      <c r="F570" s="290">
        <f t="shared" si="123"/>
        <v>334</v>
      </c>
      <c r="G570" s="290">
        <f t="shared" si="123"/>
        <v>1232</v>
      </c>
      <c r="H570" s="290">
        <f t="shared" si="123"/>
        <v>1102</v>
      </c>
      <c r="I570" s="298">
        <f t="shared" si="115"/>
        <v>89.4</v>
      </c>
      <c r="J570" s="298">
        <f t="shared" si="116"/>
        <v>123.4</v>
      </c>
      <c r="K570" s="383"/>
    </row>
    <row r="571" s="217" customFormat="1" spans="1:11">
      <c r="A571" s="237">
        <v>2080201</v>
      </c>
      <c r="B571" s="237" t="s">
        <v>135</v>
      </c>
      <c r="C571" s="290">
        <v>695</v>
      </c>
      <c r="D571" s="290">
        <v>705</v>
      </c>
      <c r="E571" s="290">
        <v>613</v>
      </c>
      <c r="F571" s="374">
        <f t="shared" si="117"/>
        <v>79</v>
      </c>
      <c r="G571" s="290">
        <f t="shared" si="114"/>
        <v>692</v>
      </c>
      <c r="H571" s="290">
        <v>692</v>
      </c>
      <c r="I571" s="298">
        <f t="shared" si="115"/>
        <v>100</v>
      </c>
      <c r="J571" s="298">
        <f t="shared" si="116"/>
        <v>99.6</v>
      </c>
      <c r="K571" s="383"/>
    </row>
    <row r="572" s="217" customFormat="1" spans="1:11">
      <c r="A572" s="237">
        <v>2080202</v>
      </c>
      <c r="B572" s="237" t="s">
        <v>136</v>
      </c>
      <c r="C572" s="290">
        <v>33</v>
      </c>
      <c r="D572" s="290">
        <v>41</v>
      </c>
      <c r="E572" s="290">
        <v>31</v>
      </c>
      <c r="F572" s="374">
        <f t="shared" si="117"/>
        <v>4</v>
      </c>
      <c r="G572" s="290">
        <f t="shared" si="114"/>
        <v>35</v>
      </c>
      <c r="H572" s="290">
        <v>35</v>
      </c>
      <c r="I572" s="298">
        <f t="shared" si="115"/>
        <v>100</v>
      </c>
      <c r="J572" s="298">
        <f t="shared" si="116"/>
        <v>106.1</v>
      </c>
      <c r="K572" s="383"/>
    </row>
    <row r="573" customFormat="1" hidden="1" spans="1:12">
      <c r="A573" s="237">
        <v>2080203</v>
      </c>
      <c r="B573" s="237" t="s">
        <v>137</v>
      </c>
      <c r="C573" s="290">
        <v>0</v>
      </c>
      <c r="D573" s="290">
        <v>0</v>
      </c>
      <c r="E573" s="290"/>
      <c r="F573" s="374">
        <f t="shared" si="117"/>
        <v>0</v>
      </c>
      <c r="G573" s="290">
        <f t="shared" si="114"/>
        <v>0</v>
      </c>
      <c r="H573" s="290">
        <v>0</v>
      </c>
      <c r="I573" s="298" t="str">
        <f t="shared" si="115"/>
        <v/>
      </c>
      <c r="J573" s="298" t="str">
        <f t="shared" si="116"/>
        <v/>
      </c>
      <c r="K573" s="383"/>
      <c r="L573" s="270">
        <v>1</v>
      </c>
    </row>
    <row r="574" s="270" customFormat="1" spans="1:11">
      <c r="A574" s="237">
        <v>2080206</v>
      </c>
      <c r="B574" s="237" t="s">
        <v>529</v>
      </c>
      <c r="C574" s="290">
        <v>8</v>
      </c>
      <c r="D574" s="290">
        <v>61</v>
      </c>
      <c r="E574" s="290">
        <v>0</v>
      </c>
      <c r="F574" s="374">
        <f t="shared" si="117"/>
        <v>10</v>
      </c>
      <c r="G574" s="290">
        <f t="shared" si="114"/>
        <v>10</v>
      </c>
      <c r="H574" s="290">
        <v>0</v>
      </c>
      <c r="I574" s="298">
        <f t="shared" si="115"/>
        <v>0</v>
      </c>
      <c r="J574" s="298">
        <f t="shared" si="116"/>
        <v>0</v>
      </c>
      <c r="K574" s="383">
        <v>10</v>
      </c>
    </row>
    <row r="575" s="217" customFormat="1" spans="1:11">
      <c r="A575" s="237">
        <v>2080207</v>
      </c>
      <c r="B575" s="237" t="s">
        <v>530</v>
      </c>
      <c r="C575" s="290">
        <v>44</v>
      </c>
      <c r="D575" s="290">
        <v>50</v>
      </c>
      <c r="E575" s="290">
        <v>10</v>
      </c>
      <c r="F575" s="374">
        <f t="shared" si="117"/>
        <v>0</v>
      </c>
      <c r="G575" s="290">
        <f t="shared" si="114"/>
        <v>10</v>
      </c>
      <c r="H575" s="290">
        <v>10</v>
      </c>
      <c r="I575" s="298">
        <f t="shared" si="115"/>
        <v>100</v>
      </c>
      <c r="J575" s="298">
        <f t="shared" si="116"/>
        <v>22.7</v>
      </c>
      <c r="K575" s="383"/>
    </row>
    <row r="576" s="217" customFormat="1" spans="1:11">
      <c r="A576" s="237">
        <v>2080208</v>
      </c>
      <c r="B576" s="237" t="s">
        <v>531</v>
      </c>
      <c r="C576" s="290">
        <v>33</v>
      </c>
      <c r="D576" s="290">
        <v>33</v>
      </c>
      <c r="E576" s="290">
        <v>0</v>
      </c>
      <c r="F576" s="374">
        <f t="shared" si="117"/>
        <v>20</v>
      </c>
      <c r="G576" s="290">
        <f t="shared" si="114"/>
        <v>20</v>
      </c>
      <c r="H576" s="290">
        <v>0</v>
      </c>
      <c r="I576" s="298">
        <f t="shared" si="115"/>
        <v>0</v>
      </c>
      <c r="J576" s="298">
        <f t="shared" si="116"/>
        <v>0</v>
      </c>
      <c r="K576" s="383">
        <v>20</v>
      </c>
    </row>
    <row r="577" s="270" customFormat="1" spans="1:11">
      <c r="A577" s="237">
        <v>2080299</v>
      </c>
      <c r="B577" s="237" t="s">
        <v>532</v>
      </c>
      <c r="C577" s="290">
        <v>80</v>
      </c>
      <c r="D577" s="290">
        <v>87</v>
      </c>
      <c r="E577" s="290">
        <v>244</v>
      </c>
      <c r="F577" s="374">
        <f t="shared" si="117"/>
        <v>221</v>
      </c>
      <c r="G577" s="290">
        <f t="shared" si="114"/>
        <v>465</v>
      </c>
      <c r="H577" s="290">
        <v>365</v>
      </c>
      <c r="I577" s="298">
        <f t="shared" si="115"/>
        <v>78.5</v>
      </c>
      <c r="J577" s="298">
        <f t="shared" si="116"/>
        <v>456.3</v>
      </c>
      <c r="K577" s="383">
        <v>100</v>
      </c>
    </row>
    <row r="578" customFormat="1" hidden="1" spans="1:12">
      <c r="A578" s="237">
        <v>20804</v>
      </c>
      <c r="B578" s="373" t="s">
        <v>533</v>
      </c>
      <c r="C578" s="290">
        <f t="shared" ref="C578:H578" si="124">C579</f>
        <v>0</v>
      </c>
      <c r="D578" s="290">
        <f t="shared" si="124"/>
        <v>0</v>
      </c>
      <c r="E578" s="290">
        <v>0</v>
      </c>
      <c r="F578" s="290">
        <f t="shared" si="124"/>
        <v>0</v>
      </c>
      <c r="G578" s="290">
        <f t="shared" si="124"/>
        <v>0</v>
      </c>
      <c r="H578" s="290">
        <f t="shared" si="124"/>
        <v>0</v>
      </c>
      <c r="I578" s="298" t="str">
        <f t="shared" si="115"/>
        <v/>
      </c>
      <c r="J578" s="298" t="str">
        <f t="shared" si="116"/>
        <v/>
      </c>
      <c r="K578" s="383"/>
      <c r="L578" s="270">
        <v>1</v>
      </c>
    </row>
    <row r="579" customFormat="1" hidden="1" spans="1:12">
      <c r="A579" s="237">
        <v>2080402</v>
      </c>
      <c r="B579" s="237" t="s">
        <v>534</v>
      </c>
      <c r="C579" s="290">
        <v>0</v>
      </c>
      <c r="D579" s="290">
        <v>0</v>
      </c>
      <c r="E579" s="290"/>
      <c r="F579" s="374">
        <f t="shared" si="117"/>
        <v>0</v>
      </c>
      <c r="G579" s="290">
        <f t="shared" si="114"/>
        <v>0</v>
      </c>
      <c r="H579" s="290">
        <v>0</v>
      </c>
      <c r="I579" s="298" t="str">
        <f t="shared" si="115"/>
        <v/>
      </c>
      <c r="J579" s="298" t="str">
        <f t="shared" si="116"/>
        <v/>
      </c>
      <c r="K579" s="383"/>
      <c r="L579" s="270">
        <v>1</v>
      </c>
    </row>
    <row r="580" s="217" customFormat="1" spans="1:11">
      <c r="A580" s="237">
        <v>20805</v>
      </c>
      <c r="B580" s="373" t="s">
        <v>535</v>
      </c>
      <c r="C580" s="290">
        <f t="shared" ref="C580:H580" si="125">SUM(C581:C588)</f>
        <v>49319</v>
      </c>
      <c r="D580" s="290">
        <f t="shared" si="125"/>
        <v>27253</v>
      </c>
      <c r="E580" s="290">
        <v>29801</v>
      </c>
      <c r="F580" s="290">
        <f t="shared" si="125"/>
        <v>3357</v>
      </c>
      <c r="G580" s="290">
        <f t="shared" si="125"/>
        <v>33158</v>
      </c>
      <c r="H580" s="290">
        <f t="shared" si="125"/>
        <v>33158</v>
      </c>
      <c r="I580" s="298">
        <f t="shared" si="115"/>
        <v>100</v>
      </c>
      <c r="J580" s="298">
        <f t="shared" si="116"/>
        <v>67.2</v>
      </c>
      <c r="K580" s="383"/>
    </row>
    <row r="581" s="270" customFormat="1" spans="1:11">
      <c r="A581" s="237">
        <v>2080501</v>
      </c>
      <c r="B581" s="237" t="s">
        <v>536</v>
      </c>
      <c r="C581" s="290">
        <v>155</v>
      </c>
      <c r="D581" s="290">
        <v>157</v>
      </c>
      <c r="E581" s="290">
        <v>102</v>
      </c>
      <c r="F581" s="374">
        <f t="shared" si="117"/>
        <v>14</v>
      </c>
      <c r="G581" s="290">
        <f t="shared" si="114"/>
        <v>116</v>
      </c>
      <c r="H581" s="290">
        <v>116</v>
      </c>
      <c r="I581" s="298">
        <f t="shared" si="115"/>
        <v>100</v>
      </c>
      <c r="J581" s="298">
        <f t="shared" si="116"/>
        <v>74.8</v>
      </c>
      <c r="K581" s="383"/>
    </row>
    <row r="582" s="270" customFormat="1" spans="1:11">
      <c r="A582" s="237">
        <v>2080502</v>
      </c>
      <c r="B582" s="237" t="s">
        <v>537</v>
      </c>
      <c r="C582" s="290">
        <v>32</v>
      </c>
      <c r="D582" s="290">
        <v>73</v>
      </c>
      <c r="E582" s="290">
        <v>11</v>
      </c>
      <c r="F582" s="374">
        <f t="shared" si="117"/>
        <v>4</v>
      </c>
      <c r="G582" s="290">
        <f t="shared" si="114"/>
        <v>15</v>
      </c>
      <c r="H582" s="290">
        <v>15</v>
      </c>
      <c r="I582" s="298">
        <f t="shared" si="115"/>
        <v>100</v>
      </c>
      <c r="J582" s="298">
        <f t="shared" si="116"/>
        <v>46.9</v>
      </c>
      <c r="K582" s="383"/>
    </row>
    <row r="583" s="270" customFormat="1" hidden="1" spans="1:12">
      <c r="A583" s="237">
        <v>2080503</v>
      </c>
      <c r="B583" s="237" t="s">
        <v>538</v>
      </c>
      <c r="C583" s="290">
        <v>0</v>
      </c>
      <c r="D583" s="290">
        <v>0</v>
      </c>
      <c r="E583" s="290"/>
      <c r="F583" s="374">
        <f t="shared" si="117"/>
        <v>0</v>
      </c>
      <c r="G583" s="290">
        <f t="shared" ref="G583:G646" si="126">H583+K583</f>
        <v>0</v>
      </c>
      <c r="H583" s="290">
        <v>0</v>
      </c>
      <c r="I583" s="298" t="str">
        <f t="shared" ref="I583:I646" si="127">IF(ISERROR(H583/G583),"",H583/G583*100)</f>
        <v/>
      </c>
      <c r="J583" s="298" t="str">
        <f t="shared" ref="J583:J646" si="128">IF(ISERROR(H583/C583),"",H583/C583*100)</f>
        <v/>
      </c>
      <c r="K583" s="383"/>
      <c r="L583" s="270">
        <v>1</v>
      </c>
    </row>
    <row r="584" s="270" customFormat="1" spans="1:11">
      <c r="A584" s="237">
        <v>2080505</v>
      </c>
      <c r="B584" s="237" t="s">
        <v>539</v>
      </c>
      <c r="C584" s="290">
        <v>11593</v>
      </c>
      <c r="D584" s="290">
        <v>12091</v>
      </c>
      <c r="E584" s="290">
        <v>11113</v>
      </c>
      <c r="F584" s="374">
        <f t="shared" si="117"/>
        <v>1761</v>
      </c>
      <c r="G584" s="290">
        <f t="shared" si="126"/>
        <v>12874</v>
      </c>
      <c r="H584" s="290">
        <v>12874</v>
      </c>
      <c r="I584" s="298">
        <f t="shared" si="127"/>
        <v>100</v>
      </c>
      <c r="J584" s="298">
        <f t="shared" si="128"/>
        <v>111</v>
      </c>
      <c r="K584" s="383"/>
    </row>
    <row r="585" s="217" customFormat="1" spans="1:11">
      <c r="A585" s="237">
        <v>2080506</v>
      </c>
      <c r="B585" s="237" t="s">
        <v>540</v>
      </c>
      <c r="C585" s="290">
        <v>22566</v>
      </c>
      <c r="D585" s="290">
        <v>9201</v>
      </c>
      <c r="E585" s="290">
        <v>5468</v>
      </c>
      <c r="F585" s="374">
        <f t="shared" si="117"/>
        <v>953</v>
      </c>
      <c r="G585" s="290">
        <f t="shared" si="126"/>
        <v>6421</v>
      </c>
      <c r="H585" s="290">
        <v>6421</v>
      </c>
      <c r="I585" s="298">
        <f t="shared" si="127"/>
        <v>100</v>
      </c>
      <c r="J585" s="298">
        <f t="shared" si="128"/>
        <v>28.5</v>
      </c>
      <c r="K585" s="383"/>
    </row>
    <row r="586" s="270" customFormat="1" hidden="1" spans="1:12">
      <c r="A586" s="237">
        <v>2080507</v>
      </c>
      <c r="B586" s="237" t="s">
        <v>541</v>
      </c>
      <c r="C586" s="290">
        <v>0</v>
      </c>
      <c r="D586" s="290">
        <v>0</v>
      </c>
      <c r="E586" s="290"/>
      <c r="F586" s="374">
        <f t="shared" ref="F586:F649" si="129">G586-E586</f>
        <v>0</v>
      </c>
      <c r="G586" s="290">
        <f t="shared" si="126"/>
        <v>0</v>
      </c>
      <c r="H586" s="290">
        <v>0</v>
      </c>
      <c r="I586" s="298" t="str">
        <f t="shared" si="127"/>
        <v/>
      </c>
      <c r="J586" s="298" t="str">
        <f t="shared" si="128"/>
        <v/>
      </c>
      <c r="K586" s="383"/>
      <c r="L586" s="270">
        <v>1</v>
      </c>
    </row>
    <row r="587" s="270" customFormat="1" hidden="1" spans="1:12">
      <c r="A587" s="237">
        <v>2080508</v>
      </c>
      <c r="B587" s="237" t="s">
        <v>1206</v>
      </c>
      <c r="C587" s="290">
        <v>0</v>
      </c>
      <c r="D587" s="290">
        <v>0</v>
      </c>
      <c r="E587" s="290"/>
      <c r="F587" s="374">
        <f t="shared" si="129"/>
        <v>0</v>
      </c>
      <c r="G587" s="290">
        <f t="shared" si="126"/>
        <v>0</v>
      </c>
      <c r="H587" s="290">
        <v>0</v>
      </c>
      <c r="I587" s="298" t="str">
        <f t="shared" si="127"/>
        <v/>
      </c>
      <c r="J587" s="298" t="str">
        <f t="shared" si="128"/>
        <v/>
      </c>
      <c r="K587" s="383"/>
      <c r="L587" s="270">
        <v>1</v>
      </c>
    </row>
    <row r="588" s="270" customFormat="1" spans="1:11">
      <c r="A588" s="237">
        <v>2080599</v>
      </c>
      <c r="B588" s="237" t="s">
        <v>542</v>
      </c>
      <c r="C588" s="290">
        <v>14973</v>
      </c>
      <c r="D588" s="290">
        <v>5731</v>
      </c>
      <c r="E588" s="290">
        <v>13107</v>
      </c>
      <c r="F588" s="374">
        <f t="shared" si="129"/>
        <v>625</v>
      </c>
      <c r="G588" s="290">
        <f t="shared" si="126"/>
        <v>13732</v>
      </c>
      <c r="H588" s="290">
        <v>13732</v>
      </c>
      <c r="I588" s="298">
        <f t="shared" si="127"/>
        <v>100</v>
      </c>
      <c r="J588" s="298">
        <f t="shared" si="128"/>
        <v>91.7</v>
      </c>
      <c r="K588" s="383"/>
    </row>
    <row r="589" s="270" customFormat="1" hidden="1" spans="1:12">
      <c r="A589" s="237">
        <v>20806</v>
      </c>
      <c r="B589" s="373" t="s">
        <v>543</v>
      </c>
      <c r="C589" s="290">
        <f t="shared" ref="C589:H589" si="130">SUM(C590:C592)</f>
        <v>0</v>
      </c>
      <c r="D589" s="290">
        <f t="shared" si="130"/>
        <v>0</v>
      </c>
      <c r="E589" s="290">
        <v>0</v>
      </c>
      <c r="F589" s="290">
        <f t="shared" si="130"/>
        <v>0</v>
      </c>
      <c r="G589" s="290">
        <f t="shared" si="130"/>
        <v>0</v>
      </c>
      <c r="H589" s="290">
        <f t="shared" si="130"/>
        <v>0</v>
      </c>
      <c r="I589" s="298" t="str">
        <f t="shared" si="127"/>
        <v/>
      </c>
      <c r="J589" s="298" t="str">
        <f t="shared" si="128"/>
        <v/>
      </c>
      <c r="K589" s="383"/>
      <c r="L589" s="270">
        <v>1</v>
      </c>
    </row>
    <row r="590" customFormat="1" hidden="1" spans="1:12">
      <c r="A590" s="237">
        <v>2080601</v>
      </c>
      <c r="B590" s="237" t="s">
        <v>544</v>
      </c>
      <c r="C590" s="290">
        <v>0</v>
      </c>
      <c r="D590" s="290">
        <v>0</v>
      </c>
      <c r="E590" s="290"/>
      <c r="F590" s="374">
        <f t="shared" si="129"/>
        <v>0</v>
      </c>
      <c r="G590" s="290">
        <f t="shared" si="126"/>
        <v>0</v>
      </c>
      <c r="H590" s="290">
        <v>0</v>
      </c>
      <c r="I590" s="298" t="str">
        <f t="shared" si="127"/>
        <v/>
      </c>
      <c r="J590" s="298" t="str">
        <f t="shared" si="128"/>
        <v/>
      </c>
      <c r="K590" s="383"/>
      <c r="L590" s="270">
        <v>1</v>
      </c>
    </row>
    <row r="591" customFormat="1" hidden="1" spans="1:12">
      <c r="A591" s="237">
        <v>2080602</v>
      </c>
      <c r="B591" s="237" t="s">
        <v>545</v>
      </c>
      <c r="C591" s="290">
        <v>0</v>
      </c>
      <c r="D591" s="290">
        <v>0</v>
      </c>
      <c r="E591" s="290"/>
      <c r="F591" s="374">
        <f t="shared" si="129"/>
        <v>0</v>
      </c>
      <c r="G591" s="290">
        <f t="shared" si="126"/>
        <v>0</v>
      </c>
      <c r="H591" s="290">
        <v>0</v>
      </c>
      <c r="I591" s="298" t="str">
        <f t="shared" si="127"/>
        <v/>
      </c>
      <c r="J591" s="298" t="str">
        <f t="shared" si="128"/>
        <v/>
      </c>
      <c r="K591" s="383"/>
      <c r="L591" s="270">
        <v>1</v>
      </c>
    </row>
    <row r="592" s="270" customFormat="1" hidden="1" spans="1:12">
      <c r="A592" s="237">
        <v>2080699</v>
      </c>
      <c r="B592" s="237" t="s">
        <v>546</v>
      </c>
      <c r="C592" s="290">
        <v>0</v>
      </c>
      <c r="D592" s="290">
        <v>0</v>
      </c>
      <c r="E592" s="290"/>
      <c r="F592" s="374">
        <f t="shared" si="129"/>
        <v>0</v>
      </c>
      <c r="G592" s="290">
        <f t="shared" si="126"/>
        <v>0</v>
      </c>
      <c r="H592" s="290">
        <v>0</v>
      </c>
      <c r="I592" s="298" t="str">
        <f t="shared" si="127"/>
        <v/>
      </c>
      <c r="J592" s="298" t="str">
        <f t="shared" si="128"/>
        <v/>
      </c>
      <c r="K592" s="383"/>
      <c r="L592" s="270">
        <v>1</v>
      </c>
    </row>
    <row r="593" s="270" customFormat="1" spans="1:11">
      <c r="A593" s="237">
        <v>20807</v>
      </c>
      <c r="B593" s="373" t="s">
        <v>547</v>
      </c>
      <c r="C593" s="290">
        <f t="shared" ref="C593:H593" si="131">SUM(C594:C602)</f>
        <v>2534</v>
      </c>
      <c r="D593" s="290">
        <f t="shared" si="131"/>
        <v>2534</v>
      </c>
      <c r="E593" s="290">
        <v>2602</v>
      </c>
      <c r="F593" s="290">
        <f t="shared" si="131"/>
        <v>3</v>
      </c>
      <c r="G593" s="290">
        <f t="shared" si="131"/>
        <v>2605</v>
      </c>
      <c r="H593" s="290">
        <f t="shared" si="131"/>
        <v>2605</v>
      </c>
      <c r="I593" s="298">
        <f t="shared" si="127"/>
        <v>100</v>
      </c>
      <c r="J593" s="298">
        <f t="shared" si="128"/>
        <v>102.8</v>
      </c>
      <c r="K593" s="383"/>
    </row>
    <row r="594" s="270" customFormat="1" spans="1:11">
      <c r="A594" s="237">
        <v>2080701</v>
      </c>
      <c r="B594" s="237" t="s">
        <v>548</v>
      </c>
      <c r="C594" s="290">
        <v>100</v>
      </c>
      <c r="D594" s="290">
        <v>100</v>
      </c>
      <c r="E594" s="290">
        <v>152</v>
      </c>
      <c r="F594" s="374">
        <f t="shared" si="129"/>
        <v>0</v>
      </c>
      <c r="G594" s="290">
        <f t="shared" si="126"/>
        <v>152</v>
      </c>
      <c r="H594" s="290">
        <v>152</v>
      </c>
      <c r="I594" s="298">
        <f t="shared" si="127"/>
        <v>100</v>
      </c>
      <c r="J594" s="298">
        <f t="shared" si="128"/>
        <v>152</v>
      </c>
      <c r="K594" s="383"/>
    </row>
    <row r="595" customFormat="1" hidden="1" spans="1:12">
      <c r="A595" s="237">
        <v>2080702</v>
      </c>
      <c r="B595" s="237" t="s">
        <v>549</v>
      </c>
      <c r="C595" s="290">
        <v>0</v>
      </c>
      <c r="D595" s="290">
        <v>0</v>
      </c>
      <c r="E595" s="290"/>
      <c r="F595" s="374">
        <f t="shared" si="129"/>
        <v>0</v>
      </c>
      <c r="G595" s="290">
        <f t="shared" si="126"/>
        <v>0</v>
      </c>
      <c r="H595" s="290">
        <v>0</v>
      </c>
      <c r="I595" s="298" t="str">
        <f t="shared" si="127"/>
        <v/>
      </c>
      <c r="J595" s="298" t="str">
        <f t="shared" si="128"/>
        <v/>
      </c>
      <c r="K595" s="383"/>
      <c r="L595" s="270">
        <v>1</v>
      </c>
    </row>
    <row r="596" s="270" customFormat="1" spans="1:11">
      <c r="A596" s="237">
        <v>2080704</v>
      </c>
      <c r="B596" s="237" t="s">
        <v>550</v>
      </c>
      <c r="C596" s="290">
        <v>1000</v>
      </c>
      <c r="D596" s="290">
        <v>1000</v>
      </c>
      <c r="E596" s="290">
        <v>1200</v>
      </c>
      <c r="F596" s="374">
        <f t="shared" si="129"/>
        <v>0</v>
      </c>
      <c r="G596" s="290">
        <f t="shared" si="126"/>
        <v>1200</v>
      </c>
      <c r="H596" s="290">
        <v>1200</v>
      </c>
      <c r="I596" s="298">
        <f t="shared" si="127"/>
        <v>100</v>
      </c>
      <c r="J596" s="298">
        <f t="shared" si="128"/>
        <v>120</v>
      </c>
      <c r="K596" s="383"/>
    </row>
    <row r="597" s="270" customFormat="1" spans="1:11">
      <c r="A597" s="237">
        <v>2080705</v>
      </c>
      <c r="B597" s="237" t="s">
        <v>551</v>
      </c>
      <c r="C597" s="290">
        <v>600</v>
      </c>
      <c r="D597" s="290">
        <v>600</v>
      </c>
      <c r="E597" s="290">
        <v>300</v>
      </c>
      <c r="F597" s="374">
        <f t="shared" si="129"/>
        <v>0</v>
      </c>
      <c r="G597" s="290">
        <f t="shared" si="126"/>
        <v>300</v>
      </c>
      <c r="H597" s="290">
        <v>300</v>
      </c>
      <c r="I597" s="298">
        <f t="shared" si="127"/>
        <v>100</v>
      </c>
      <c r="J597" s="298">
        <f t="shared" si="128"/>
        <v>50</v>
      </c>
      <c r="K597" s="383"/>
    </row>
    <row r="598" s="217" customFormat="1" ht="15" customHeight="1" spans="1:11">
      <c r="A598" s="237">
        <v>2080709</v>
      </c>
      <c r="B598" s="237" t="s">
        <v>552</v>
      </c>
      <c r="C598" s="290">
        <v>50</v>
      </c>
      <c r="D598" s="290">
        <v>50</v>
      </c>
      <c r="E598" s="290"/>
      <c r="F598" s="374">
        <f t="shared" si="129"/>
        <v>0</v>
      </c>
      <c r="G598" s="290">
        <f t="shared" si="126"/>
        <v>0</v>
      </c>
      <c r="H598" s="290">
        <v>0</v>
      </c>
      <c r="I598" s="298" t="str">
        <f t="shared" si="127"/>
        <v/>
      </c>
      <c r="J598" s="298">
        <f t="shared" si="128"/>
        <v>0</v>
      </c>
      <c r="K598" s="383"/>
    </row>
    <row r="599" s="270" customFormat="1" ht="15" customHeight="1" spans="1:11">
      <c r="A599" s="237">
        <v>2080711</v>
      </c>
      <c r="B599" s="237" t="s">
        <v>553</v>
      </c>
      <c r="C599" s="290">
        <v>200</v>
      </c>
      <c r="D599" s="290">
        <v>200</v>
      </c>
      <c r="E599" s="290">
        <v>800</v>
      </c>
      <c r="F599" s="374">
        <f t="shared" si="129"/>
        <v>0</v>
      </c>
      <c r="G599" s="290">
        <f t="shared" si="126"/>
        <v>800</v>
      </c>
      <c r="H599" s="290">
        <v>800</v>
      </c>
      <c r="I599" s="298">
        <f t="shared" si="127"/>
        <v>100</v>
      </c>
      <c r="J599" s="298">
        <f t="shared" si="128"/>
        <v>400</v>
      </c>
      <c r="K599" s="383"/>
    </row>
    <row r="600" s="270" customFormat="1" hidden="1" spans="1:12">
      <c r="A600" s="237">
        <v>2080712</v>
      </c>
      <c r="B600" s="237" t="s">
        <v>554</v>
      </c>
      <c r="C600" s="290">
        <v>0</v>
      </c>
      <c r="D600" s="290">
        <v>0</v>
      </c>
      <c r="E600" s="290"/>
      <c r="F600" s="374">
        <f t="shared" si="129"/>
        <v>0</v>
      </c>
      <c r="G600" s="290">
        <f t="shared" si="126"/>
        <v>0</v>
      </c>
      <c r="H600" s="290">
        <v>0</v>
      </c>
      <c r="I600" s="298" t="str">
        <f t="shared" si="127"/>
        <v/>
      </c>
      <c r="J600" s="298" t="str">
        <f t="shared" si="128"/>
        <v/>
      </c>
      <c r="K600" s="383"/>
      <c r="L600" s="270">
        <v>1</v>
      </c>
    </row>
    <row r="601" s="217" customFormat="1" spans="1:11">
      <c r="A601" s="237">
        <v>2080713</v>
      </c>
      <c r="B601" s="237" t="s">
        <v>1207</v>
      </c>
      <c r="C601" s="290">
        <v>20</v>
      </c>
      <c r="D601" s="290">
        <v>20</v>
      </c>
      <c r="E601" s="290"/>
      <c r="F601" s="374">
        <f t="shared" si="129"/>
        <v>0</v>
      </c>
      <c r="G601" s="290">
        <f t="shared" si="126"/>
        <v>0</v>
      </c>
      <c r="H601" s="290">
        <v>0</v>
      </c>
      <c r="I601" s="298" t="str">
        <f t="shared" si="127"/>
        <v/>
      </c>
      <c r="J601" s="298">
        <f t="shared" si="128"/>
        <v>0</v>
      </c>
      <c r="K601" s="383"/>
    </row>
    <row r="602" s="217" customFormat="1" spans="1:11">
      <c r="A602" s="237">
        <v>2080799</v>
      </c>
      <c r="B602" s="237" t="s">
        <v>556</v>
      </c>
      <c r="C602" s="290">
        <v>564</v>
      </c>
      <c r="D602" s="290">
        <v>564</v>
      </c>
      <c r="E602" s="290">
        <v>150</v>
      </c>
      <c r="F602" s="374">
        <f t="shared" si="129"/>
        <v>3</v>
      </c>
      <c r="G602" s="290">
        <f t="shared" si="126"/>
        <v>153</v>
      </c>
      <c r="H602" s="290">
        <v>153</v>
      </c>
      <c r="I602" s="298">
        <f t="shared" si="127"/>
        <v>100</v>
      </c>
      <c r="J602" s="298">
        <f t="shared" si="128"/>
        <v>27.1</v>
      </c>
      <c r="K602" s="383"/>
    </row>
    <row r="603" s="217" customFormat="1" spans="1:11">
      <c r="A603" s="237">
        <v>20808</v>
      </c>
      <c r="B603" s="373" t="s">
        <v>557</v>
      </c>
      <c r="C603" s="290">
        <f t="shared" ref="C603:H603" si="132">SUM(C604:C611)</f>
        <v>6793</v>
      </c>
      <c r="D603" s="290">
        <f t="shared" si="132"/>
        <v>9178</v>
      </c>
      <c r="E603" s="290">
        <v>7508</v>
      </c>
      <c r="F603" s="290">
        <f t="shared" si="132"/>
        <v>1994</v>
      </c>
      <c r="G603" s="290">
        <f t="shared" si="132"/>
        <v>9502</v>
      </c>
      <c r="H603" s="290">
        <f t="shared" si="132"/>
        <v>8541</v>
      </c>
      <c r="I603" s="298">
        <f t="shared" si="127"/>
        <v>89.9</v>
      </c>
      <c r="J603" s="298">
        <f t="shared" si="128"/>
        <v>125.7</v>
      </c>
      <c r="K603" s="383"/>
    </row>
    <row r="604" s="217" customFormat="1" spans="1:11">
      <c r="A604" s="237">
        <v>2080801</v>
      </c>
      <c r="B604" s="237" t="s">
        <v>558</v>
      </c>
      <c r="C604" s="290">
        <v>1281</v>
      </c>
      <c r="D604" s="290">
        <v>1282</v>
      </c>
      <c r="E604" s="290">
        <v>1214</v>
      </c>
      <c r="F604" s="374">
        <f t="shared" si="129"/>
        <v>586</v>
      </c>
      <c r="G604" s="290">
        <f t="shared" si="126"/>
        <v>1800</v>
      </c>
      <c r="H604" s="290">
        <v>1800</v>
      </c>
      <c r="I604" s="298">
        <f t="shared" si="127"/>
        <v>100</v>
      </c>
      <c r="J604" s="298">
        <f t="shared" si="128"/>
        <v>140.5</v>
      </c>
      <c r="K604" s="383"/>
    </row>
    <row r="605" s="270" customFormat="1" spans="1:11">
      <c r="A605" s="237">
        <v>2080802</v>
      </c>
      <c r="B605" s="237" t="s">
        <v>559</v>
      </c>
      <c r="C605" s="290">
        <v>1586</v>
      </c>
      <c r="D605" s="290">
        <v>1913</v>
      </c>
      <c r="E605" s="290">
        <v>1460</v>
      </c>
      <c r="F605" s="374">
        <f t="shared" si="129"/>
        <v>326</v>
      </c>
      <c r="G605" s="290">
        <f t="shared" si="126"/>
        <v>1786</v>
      </c>
      <c r="H605" s="290">
        <v>1786</v>
      </c>
      <c r="I605" s="298">
        <f t="shared" si="127"/>
        <v>100</v>
      </c>
      <c r="J605" s="298">
        <f t="shared" si="128"/>
        <v>112.6</v>
      </c>
      <c r="K605" s="383"/>
    </row>
    <row r="606" s="270" customFormat="1" spans="1:11">
      <c r="A606" s="237">
        <v>2080803</v>
      </c>
      <c r="B606" s="237" t="s">
        <v>560</v>
      </c>
      <c r="C606" s="290">
        <v>2004</v>
      </c>
      <c r="D606" s="290">
        <v>2520</v>
      </c>
      <c r="E606" s="290">
        <v>1626</v>
      </c>
      <c r="F606" s="374">
        <f t="shared" si="129"/>
        <v>363</v>
      </c>
      <c r="G606" s="290">
        <f t="shared" si="126"/>
        <v>1989</v>
      </c>
      <c r="H606" s="290">
        <v>1989</v>
      </c>
      <c r="I606" s="298">
        <f t="shared" si="127"/>
        <v>100</v>
      </c>
      <c r="J606" s="298">
        <f t="shared" si="128"/>
        <v>99.3</v>
      </c>
      <c r="K606" s="383"/>
    </row>
    <row r="607" s="217" customFormat="1" spans="1:11">
      <c r="A607" s="237">
        <v>2080805</v>
      </c>
      <c r="B607" s="237" t="s">
        <v>562</v>
      </c>
      <c r="C607" s="290">
        <v>169</v>
      </c>
      <c r="D607" s="290">
        <v>530</v>
      </c>
      <c r="E607" s="290">
        <v>1542</v>
      </c>
      <c r="F607" s="374">
        <f t="shared" si="129"/>
        <v>78</v>
      </c>
      <c r="G607" s="290">
        <f t="shared" si="126"/>
        <v>1620</v>
      </c>
      <c r="H607" s="290">
        <v>925</v>
      </c>
      <c r="I607" s="298">
        <f t="shared" si="127"/>
        <v>57.1</v>
      </c>
      <c r="J607" s="298">
        <f t="shared" si="128"/>
        <v>547.3</v>
      </c>
      <c r="K607" s="383">
        <v>695</v>
      </c>
    </row>
    <row r="608" s="270" customFormat="1" spans="1:11">
      <c r="A608" s="237">
        <v>2080806</v>
      </c>
      <c r="B608" s="237" t="s">
        <v>563</v>
      </c>
      <c r="C608" s="290">
        <v>146</v>
      </c>
      <c r="D608" s="290">
        <v>305</v>
      </c>
      <c r="E608" s="290">
        <v>200</v>
      </c>
      <c r="F608" s="374">
        <f t="shared" si="129"/>
        <v>48</v>
      </c>
      <c r="G608" s="290">
        <f t="shared" si="126"/>
        <v>248</v>
      </c>
      <c r="H608" s="290">
        <v>248</v>
      </c>
      <c r="I608" s="298">
        <f t="shared" si="127"/>
        <v>100</v>
      </c>
      <c r="J608" s="298">
        <f t="shared" si="128"/>
        <v>169.9</v>
      </c>
      <c r="K608" s="383"/>
    </row>
    <row r="609" s="270" customFormat="1" hidden="1" spans="1:12">
      <c r="A609" s="237">
        <v>2080807</v>
      </c>
      <c r="B609" s="237" t="s">
        <v>1208</v>
      </c>
      <c r="C609" s="290"/>
      <c r="D609" s="290"/>
      <c r="E609" s="290"/>
      <c r="F609" s="374">
        <f t="shared" si="129"/>
        <v>0</v>
      </c>
      <c r="G609" s="290">
        <f t="shared" si="126"/>
        <v>0</v>
      </c>
      <c r="H609" s="290">
        <v>0</v>
      </c>
      <c r="I609" s="298" t="str">
        <f t="shared" si="127"/>
        <v/>
      </c>
      <c r="J609" s="298" t="str">
        <f t="shared" si="128"/>
        <v/>
      </c>
      <c r="K609" s="383"/>
      <c r="L609" s="270">
        <v>1</v>
      </c>
    </row>
    <row r="610" s="270" customFormat="1" hidden="1" spans="1:12">
      <c r="A610" s="237">
        <v>2080808</v>
      </c>
      <c r="B610" s="237" t="s">
        <v>1209</v>
      </c>
      <c r="C610" s="290"/>
      <c r="D610" s="290"/>
      <c r="E610" s="290"/>
      <c r="F610" s="374">
        <f t="shared" si="129"/>
        <v>0</v>
      </c>
      <c r="G610" s="290">
        <f t="shared" si="126"/>
        <v>0</v>
      </c>
      <c r="H610" s="290">
        <v>0</v>
      </c>
      <c r="I610" s="298" t="str">
        <f t="shared" si="127"/>
        <v/>
      </c>
      <c r="J610" s="298" t="str">
        <f t="shared" si="128"/>
        <v/>
      </c>
      <c r="K610" s="383"/>
      <c r="L610" s="270">
        <v>1</v>
      </c>
    </row>
    <row r="611" s="270" customFormat="1" spans="1:11">
      <c r="A611" s="237">
        <v>2080899</v>
      </c>
      <c r="B611" s="237" t="s">
        <v>564</v>
      </c>
      <c r="C611" s="290">
        <v>1607</v>
      </c>
      <c r="D611" s="290">
        <v>2628</v>
      </c>
      <c r="E611" s="290">
        <v>1466</v>
      </c>
      <c r="F611" s="374">
        <f t="shared" si="129"/>
        <v>593</v>
      </c>
      <c r="G611" s="290">
        <f t="shared" si="126"/>
        <v>2059</v>
      </c>
      <c r="H611" s="290">
        <v>1793</v>
      </c>
      <c r="I611" s="298">
        <f t="shared" si="127"/>
        <v>87.1</v>
      </c>
      <c r="J611" s="298">
        <f t="shared" si="128"/>
        <v>111.6</v>
      </c>
      <c r="K611" s="383">
        <v>266</v>
      </c>
    </row>
    <row r="612" s="217" customFormat="1" spans="1:11">
      <c r="A612" s="237">
        <v>20809</v>
      </c>
      <c r="B612" s="373" t="s">
        <v>565</v>
      </c>
      <c r="C612" s="290">
        <f t="shared" ref="C612:H612" si="133">SUM(C613:C618)</f>
        <v>1437</v>
      </c>
      <c r="D612" s="290">
        <f t="shared" si="133"/>
        <v>1714</v>
      </c>
      <c r="E612" s="290">
        <v>2112</v>
      </c>
      <c r="F612" s="290">
        <f t="shared" si="133"/>
        <v>632</v>
      </c>
      <c r="G612" s="290">
        <f t="shared" si="133"/>
        <v>2744</v>
      </c>
      <c r="H612" s="290">
        <f t="shared" si="133"/>
        <v>2325</v>
      </c>
      <c r="I612" s="298">
        <f t="shared" si="127"/>
        <v>84.7</v>
      </c>
      <c r="J612" s="298">
        <f t="shared" si="128"/>
        <v>161.8</v>
      </c>
      <c r="K612" s="383"/>
    </row>
    <row r="613" s="270" customFormat="1" spans="1:11">
      <c r="A613" s="237">
        <v>2080901</v>
      </c>
      <c r="B613" s="237" t="s">
        <v>566</v>
      </c>
      <c r="C613" s="290">
        <v>792</v>
      </c>
      <c r="D613" s="290">
        <v>854</v>
      </c>
      <c r="E613" s="290">
        <v>1007</v>
      </c>
      <c r="F613" s="374">
        <f t="shared" si="129"/>
        <v>120</v>
      </c>
      <c r="G613" s="290">
        <f t="shared" si="126"/>
        <v>1127</v>
      </c>
      <c r="H613" s="290">
        <v>1019</v>
      </c>
      <c r="I613" s="298">
        <f t="shared" si="127"/>
        <v>90.4</v>
      </c>
      <c r="J613" s="298">
        <f t="shared" si="128"/>
        <v>128.7</v>
      </c>
      <c r="K613" s="383">
        <v>108</v>
      </c>
    </row>
    <row r="614" s="270" customFormat="1" spans="1:11">
      <c r="A614" s="237">
        <v>2080902</v>
      </c>
      <c r="B614" s="237" t="s">
        <v>567</v>
      </c>
      <c r="C614" s="290">
        <v>40</v>
      </c>
      <c r="D614" s="290">
        <v>152</v>
      </c>
      <c r="E614" s="290">
        <v>336</v>
      </c>
      <c r="F614" s="374">
        <f t="shared" si="129"/>
        <v>349</v>
      </c>
      <c r="G614" s="290">
        <f t="shared" si="126"/>
        <v>685</v>
      </c>
      <c r="H614" s="290">
        <v>398</v>
      </c>
      <c r="I614" s="298">
        <f t="shared" si="127"/>
        <v>58.1</v>
      </c>
      <c r="J614" s="298">
        <f t="shared" si="128"/>
        <v>995</v>
      </c>
      <c r="K614" s="383">
        <v>287</v>
      </c>
    </row>
    <row r="615" s="270" customFormat="1" spans="1:11">
      <c r="A615" s="237">
        <v>2080903</v>
      </c>
      <c r="B615" s="237" t="s">
        <v>568</v>
      </c>
      <c r="C615" s="290">
        <v>0</v>
      </c>
      <c r="D615" s="290">
        <v>3</v>
      </c>
      <c r="E615" s="290">
        <v>210</v>
      </c>
      <c r="F615" s="374">
        <f t="shared" si="129"/>
        <v>54</v>
      </c>
      <c r="G615" s="290">
        <f t="shared" si="126"/>
        <v>264</v>
      </c>
      <c r="H615" s="290">
        <v>251</v>
      </c>
      <c r="I615" s="298">
        <f t="shared" si="127"/>
        <v>95.1</v>
      </c>
      <c r="J615" s="298" t="str">
        <f t="shared" si="128"/>
        <v/>
      </c>
      <c r="K615" s="383">
        <v>13</v>
      </c>
    </row>
    <row r="616" s="270" customFormat="1" spans="1:11">
      <c r="A616" s="237">
        <v>2080904</v>
      </c>
      <c r="B616" s="237" t="s">
        <v>569</v>
      </c>
      <c r="C616" s="290">
        <v>20</v>
      </c>
      <c r="D616" s="290">
        <v>80</v>
      </c>
      <c r="E616" s="290">
        <v>40</v>
      </c>
      <c r="F616" s="374">
        <f t="shared" si="129"/>
        <v>3</v>
      </c>
      <c r="G616" s="290">
        <f t="shared" si="126"/>
        <v>43</v>
      </c>
      <c r="H616" s="290">
        <v>43</v>
      </c>
      <c r="I616" s="298">
        <f t="shared" si="127"/>
        <v>100</v>
      </c>
      <c r="J616" s="298">
        <f t="shared" si="128"/>
        <v>215</v>
      </c>
      <c r="K616" s="383"/>
    </row>
    <row r="617" s="270" customFormat="1" spans="1:11">
      <c r="A617" s="237">
        <v>2080905</v>
      </c>
      <c r="B617" s="237" t="s">
        <v>570</v>
      </c>
      <c r="C617" s="290">
        <v>347</v>
      </c>
      <c r="D617" s="290">
        <v>371</v>
      </c>
      <c r="E617" s="290">
        <v>325</v>
      </c>
      <c r="F617" s="374">
        <f t="shared" si="129"/>
        <v>79</v>
      </c>
      <c r="G617" s="290">
        <f t="shared" si="126"/>
        <v>404</v>
      </c>
      <c r="H617" s="290">
        <v>393</v>
      </c>
      <c r="I617" s="298">
        <f t="shared" si="127"/>
        <v>97.3</v>
      </c>
      <c r="J617" s="298">
        <f t="shared" si="128"/>
        <v>113.3</v>
      </c>
      <c r="K617" s="383">
        <v>11</v>
      </c>
    </row>
    <row r="618" s="270" customFormat="1" spans="1:11">
      <c r="A618" s="237">
        <v>2080999</v>
      </c>
      <c r="B618" s="237" t="s">
        <v>571</v>
      </c>
      <c r="C618" s="290">
        <v>238</v>
      </c>
      <c r="D618" s="290">
        <v>254</v>
      </c>
      <c r="E618" s="290">
        <v>194</v>
      </c>
      <c r="F618" s="374">
        <f t="shared" si="129"/>
        <v>27</v>
      </c>
      <c r="G618" s="290">
        <f t="shared" si="126"/>
        <v>221</v>
      </c>
      <c r="H618" s="290">
        <v>221</v>
      </c>
      <c r="I618" s="298">
        <f t="shared" si="127"/>
        <v>100</v>
      </c>
      <c r="J618" s="298">
        <f t="shared" si="128"/>
        <v>92.9</v>
      </c>
      <c r="K618" s="383"/>
    </row>
    <row r="619" s="270" customFormat="1" spans="1:11">
      <c r="A619" s="237">
        <v>20810</v>
      </c>
      <c r="B619" s="373" t="s">
        <v>572</v>
      </c>
      <c r="C619" s="290">
        <f t="shared" ref="C619:H619" si="134">SUM(C620:C626)</f>
        <v>2557</v>
      </c>
      <c r="D619" s="290">
        <f t="shared" si="134"/>
        <v>3259</v>
      </c>
      <c r="E619" s="290">
        <v>2099</v>
      </c>
      <c r="F619" s="290">
        <f t="shared" si="134"/>
        <v>1260</v>
      </c>
      <c r="G619" s="290">
        <f t="shared" si="134"/>
        <v>3359</v>
      </c>
      <c r="H619" s="290">
        <f t="shared" si="134"/>
        <v>2584</v>
      </c>
      <c r="I619" s="298">
        <f t="shared" si="127"/>
        <v>76.9</v>
      </c>
      <c r="J619" s="298">
        <f t="shared" si="128"/>
        <v>101.1</v>
      </c>
      <c r="K619" s="383"/>
    </row>
    <row r="620" s="270" customFormat="1" spans="1:11">
      <c r="A620" s="237">
        <v>2081001</v>
      </c>
      <c r="B620" s="237" t="s">
        <v>573</v>
      </c>
      <c r="C620" s="290">
        <v>69</v>
      </c>
      <c r="D620" s="290">
        <v>69</v>
      </c>
      <c r="E620" s="290">
        <v>223</v>
      </c>
      <c r="F620" s="374">
        <f t="shared" si="129"/>
        <v>75</v>
      </c>
      <c r="G620" s="290">
        <f t="shared" si="126"/>
        <v>298</v>
      </c>
      <c r="H620" s="290">
        <v>265</v>
      </c>
      <c r="I620" s="298">
        <f t="shared" si="127"/>
        <v>88.9</v>
      </c>
      <c r="J620" s="298">
        <f t="shared" si="128"/>
        <v>384.1</v>
      </c>
      <c r="K620" s="383">
        <v>33</v>
      </c>
    </row>
    <row r="621" s="270" customFormat="1" spans="1:11">
      <c r="A621" s="237">
        <v>2081002</v>
      </c>
      <c r="B621" s="237" t="s">
        <v>574</v>
      </c>
      <c r="C621" s="290">
        <v>1739</v>
      </c>
      <c r="D621" s="290">
        <v>1798</v>
      </c>
      <c r="E621" s="290">
        <v>1596</v>
      </c>
      <c r="F621" s="374">
        <f t="shared" si="129"/>
        <v>329</v>
      </c>
      <c r="G621" s="290">
        <f t="shared" si="126"/>
        <v>1925</v>
      </c>
      <c r="H621" s="290">
        <v>1925</v>
      </c>
      <c r="I621" s="298">
        <f t="shared" si="127"/>
        <v>100</v>
      </c>
      <c r="J621" s="298">
        <f t="shared" si="128"/>
        <v>110.7</v>
      </c>
      <c r="K621" s="383"/>
    </row>
    <row r="622" s="270" customFormat="1" hidden="1" spans="1:12">
      <c r="A622" s="237">
        <v>2081003</v>
      </c>
      <c r="B622" s="237" t="s">
        <v>575</v>
      </c>
      <c r="C622" s="290">
        <v>0</v>
      </c>
      <c r="D622" s="290">
        <v>0</v>
      </c>
      <c r="E622" s="290"/>
      <c r="F622" s="374">
        <f t="shared" si="129"/>
        <v>0</v>
      </c>
      <c r="G622" s="290">
        <f t="shared" si="126"/>
        <v>0</v>
      </c>
      <c r="H622" s="290">
        <v>0</v>
      </c>
      <c r="I622" s="298" t="str">
        <f t="shared" si="127"/>
        <v/>
      </c>
      <c r="J622" s="298" t="str">
        <f t="shared" si="128"/>
        <v/>
      </c>
      <c r="K622" s="383"/>
      <c r="L622" s="270">
        <v>1</v>
      </c>
    </row>
    <row r="623" s="270" customFormat="1" spans="1:11">
      <c r="A623" s="237">
        <v>2081004</v>
      </c>
      <c r="B623" s="237" t="s">
        <v>576</v>
      </c>
      <c r="C623" s="290">
        <v>376</v>
      </c>
      <c r="D623" s="290">
        <v>417</v>
      </c>
      <c r="E623" s="290">
        <v>175</v>
      </c>
      <c r="F623" s="374">
        <f t="shared" si="129"/>
        <v>41</v>
      </c>
      <c r="G623" s="290">
        <f t="shared" si="126"/>
        <v>216</v>
      </c>
      <c r="H623" s="290">
        <v>204</v>
      </c>
      <c r="I623" s="298">
        <f t="shared" si="127"/>
        <v>94.4</v>
      </c>
      <c r="J623" s="298">
        <f t="shared" si="128"/>
        <v>54.3</v>
      </c>
      <c r="K623" s="383">
        <v>12</v>
      </c>
    </row>
    <row r="624" s="270" customFormat="1" spans="1:11">
      <c r="A624" s="237">
        <v>2081005</v>
      </c>
      <c r="B624" s="237" t="s">
        <v>577</v>
      </c>
      <c r="C624" s="290">
        <v>164</v>
      </c>
      <c r="D624" s="290">
        <v>181</v>
      </c>
      <c r="E624" s="290">
        <v>105</v>
      </c>
      <c r="F624" s="374">
        <f t="shared" si="129"/>
        <v>19</v>
      </c>
      <c r="G624" s="290">
        <f t="shared" si="126"/>
        <v>124</v>
      </c>
      <c r="H624" s="290">
        <v>124</v>
      </c>
      <c r="I624" s="298">
        <f t="shared" si="127"/>
        <v>100</v>
      </c>
      <c r="J624" s="298">
        <f t="shared" si="128"/>
        <v>75.6</v>
      </c>
      <c r="K624" s="383"/>
    </row>
    <row r="625" s="270" customFormat="1" spans="1:11">
      <c r="A625" s="237">
        <v>2081006</v>
      </c>
      <c r="B625" s="237" t="s">
        <v>578</v>
      </c>
      <c r="C625" s="290">
        <v>8</v>
      </c>
      <c r="D625" s="290">
        <v>593</v>
      </c>
      <c r="E625" s="290">
        <v>0</v>
      </c>
      <c r="F625" s="374">
        <f t="shared" si="129"/>
        <v>786</v>
      </c>
      <c r="G625" s="290">
        <f t="shared" si="126"/>
        <v>786</v>
      </c>
      <c r="H625" s="290">
        <v>66</v>
      </c>
      <c r="I625" s="298">
        <f t="shared" si="127"/>
        <v>8.4</v>
      </c>
      <c r="J625" s="298">
        <f t="shared" si="128"/>
        <v>825</v>
      </c>
      <c r="K625" s="383">
        <v>720</v>
      </c>
    </row>
    <row r="626" s="270" customFormat="1" spans="1:11">
      <c r="A626" s="237">
        <v>2081099</v>
      </c>
      <c r="B626" s="237" t="s">
        <v>579</v>
      </c>
      <c r="C626" s="290">
        <v>201</v>
      </c>
      <c r="D626" s="290">
        <v>201</v>
      </c>
      <c r="E626" s="290">
        <v>0</v>
      </c>
      <c r="F626" s="374">
        <f t="shared" si="129"/>
        <v>10</v>
      </c>
      <c r="G626" s="290">
        <f t="shared" si="126"/>
        <v>10</v>
      </c>
      <c r="H626" s="290">
        <v>0</v>
      </c>
      <c r="I626" s="298">
        <f t="shared" si="127"/>
        <v>0</v>
      </c>
      <c r="J626" s="298">
        <f t="shared" si="128"/>
        <v>0</v>
      </c>
      <c r="K626" s="383">
        <v>10</v>
      </c>
    </row>
    <row r="627" s="270" customFormat="1" spans="1:11">
      <c r="A627" s="237">
        <v>20811</v>
      </c>
      <c r="B627" s="373" t="s">
        <v>580</v>
      </c>
      <c r="C627" s="290">
        <f t="shared" ref="C627:H627" si="135">SUM(C628:C635)</f>
        <v>2653</v>
      </c>
      <c r="D627" s="290">
        <f t="shared" si="135"/>
        <v>3630</v>
      </c>
      <c r="E627" s="290">
        <v>1349</v>
      </c>
      <c r="F627" s="290">
        <f t="shared" si="135"/>
        <v>832</v>
      </c>
      <c r="G627" s="290">
        <f t="shared" si="135"/>
        <v>2181</v>
      </c>
      <c r="H627" s="290">
        <f t="shared" si="135"/>
        <v>1934</v>
      </c>
      <c r="I627" s="298">
        <f t="shared" si="127"/>
        <v>88.7</v>
      </c>
      <c r="J627" s="298">
        <f t="shared" si="128"/>
        <v>72.9</v>
      </c>
      <c r="K627" s="383"/>
    </row>
    <row r="628" s="270" customFormat="1" spans="1:11">
      <c r="A628" s="237">
        <v>2081101</v>
      </c>
      <c r="B628" s="237" t="s">
        <v>135</v>
      </c>
      <c r="C628" s="290">
        <v>246</v>
      </c>
      <c r="D628" s="290">
        <v>249</v>
      </c>
      <c r="E628" s="290">
        <v>208</v>
      </c>
      <c r="F628" s="374">
        <f t="shared" si="129"/>
        <v>43</v>
      </c>
      <c r="G628" s="290">
        <f t="shared" si="126"/>
        <v>251</v>
      </c>
      <c r="H628" s="290">
        <v>251</v>
      </c>
      <c r="I628" s="298">
        <f t="shared" si="127"/>
        <v>100</v>
      </c>
      <c r="J628" s="298">
        <f t="shared" si="128"/>
        <v>102</v>
      </c>
      <c r="K628" s="383"/>
    </row>
    <row r="629" s="270" customFormat="1" spans="1:11">
      <c r="A629" s="237">
        <v>2081102</v>
      </c>
      <c r="B629" s="237" t="s">
        <v>136</v>
      </c>
      <c r="C629" s="290">
        <v>101</v>
      </c>
      <c r="D629" s="290">
        <v>104</v>
      </c>
      <c r="E629" s="290">
        <v>23</v>
      </c>
      <c r="F629" s="374">
        <f t="shared" si="129"/>
        <v>2</v>
      </c>
      <c r="G629" s="290">
        <f t="shared" si="126"/>
        <v>25</v>
      </c>
      <c r="H629" s="290">
        <v>25</v>
      </c>
      <c r="I629" s="298">
        <f t="shared" si="127"/>
        <v>100</v>
      </c>
      <c r="J629" s="298">
        <f t="shared" si="128"/>
        <v>24.8</v>
      </c>
      <c r="K629" s="383"/>
    </row>
    <row r="630" s="270" customFormat="1" hidden="1" spans="1:12">
      <c r="A630" s="237">
        <v>2081103</v>
      </c>
      <c r="B630" s="237" t="s">
        <v>137</v>
      </c>
      <c r="C630" s="290">
        <v>0</v>
      </c>
      <c r="D630" s="290">
        <v>0</v>
      </c>
      <c r="E630" s="290"/>
      <c r="F630" s="374">
        <f t="shared" si="129"/>
        <v>0</v>
      </c>
      <c r="G630" s="290">
        <f t="shared" si="126"/>
        <v>0</v>
      </c>
      <c r="H630" s="290">
        <v>0</v>
      </c>
      <c r="I630" s="298" t="str">
        <f t="shared" si="127"/>
        <v/>
      </c>
      <c r="J630" s="298" t="str">
        <f t="shared" si="128"/>
        <v/>
      </c>
      <c r="K630" s="383"/>
      <c r="L630" s="270">
        <v>1</v>
      </c>
    </row>
    <row r="631" s="270" customFormat="1" spans="1:11">
      <c r="A631" s="237">
        <v>2081104</v>
      </c>
      <c r="B631" s="237" t="s">
        <v>581</v>
      </c>
      <c r="C631" s="290">
        <v>1112</v>
      </c>
      <c r="D631" s="290">
        <v>1628</v>
      </c>
      <c r="E631" s="290">
        <v>246</v>
      </c>
      <c r="F631" s="374">
        <f t="shared" si="129"/>
        <v>66</v>
      </c>
      <c r="G631" s="290">
        <f t="shared" si="126"/>
        <v>312</v>
      </c>
      <c r="H631" s="290">
        <v>312</v>
      </c>
      <c r="I631" s="298">
        <f t="shared" si="127"/>
        <v>100</v>
      </c>
      <c r="J631" s="298">
        <f t="shared" si="128"/>
        <v>28.1</v>
      </c>
      <c r="K631" s="383"/>
    </row>
    <row r="632" s="270" customFormat="1" spans="1:11">
      <c r="A632" s="237">
        <v>2081105</v>
      </c>
      <c r="B632" s="237" t="s">
        <v>1210</v>
      </c>
      <c r="C632" s="290">
        <v>154</v>
      </c>
      <c r="D632" s="290">
        <v>502</v>
      </c>
      <c r="E632" s="290">
        <v>53</v>
      </c>
      <c r="F632" s="374">
        <f t="shared" si="129"/>
        <v>1</v>
      </c>
      <c r="G632" s="290">
        <f t="shared" si="126"/>
        <v>54</v>
      </c>
      <c r="H632" s="290">
        <v>54</v>
      </c>
      <c r="I632" s="298">
        <f t="shared" si="127"/>
        <v>100</v>
      </c>
      <c r="J632" s="298">
        <f t="shared" si="128"/>
        <v>35.1</v>
      </c>
      <c r="K632" s="383"/>
    </row>
    <row r="633" s="217" customFormat="1" spans="1:11">
      <c r="A633" s="237">
        <v>2081106</v>
      </c>
      <c r="B633" s="237" t="s">
        <v>583</v>
      </c>
      <c r="C633" s="290">
        <v>0</v>
      </c>
      <c r="D633" s="290">
        <v>0</v>
      </c>
      <c r="E633" s="290">
        <v>0</v>
      </c>
      <c r="F633" s="374">
        <f t="shared" si="129"/>
        <v>180</v>
      </c>
      <c r="G633" s="290">
        <f t="shared" si="126"/>
        <v>180</v>
      </c>
      <c r="H633" s="290">
        <v>0</v>
      </c>
      <c r="I633" s="298">
        <f t="shared" si="127"/>
        <v>0</v>
      </c>
      <c r="J633" s="298" t="str">
        <f t="shared" si="128"/>
        <v/>
      </c>
      <c r="K633" s="383">
        <v>180</v>
      </c>
    </row>
    <row r="634" s="270" customFormat="1" spans="1:11">
      <c r="A634" s="237">
        <v>2081107</v>
      </c>
      <c r="B634" s="237" t="s">
        <v>584</v>
      </c>
      <c r="C634" s="290">
        <v>780</v>
      </c>
      <c r="D634" s="290">
        <v>840</v>
      </c>
      <c r="E634" s="290">
        <v>626</v>
      </c>
      <c r="F634" s="374">
        <f t="shared" si="129"/>
        <v>140</v>
      </c>
      <c r="G634" s="290">
        <f t="shared" si="126"/>
        <v>766</v>
      </c>
      <c r="H634" s="290">
        <v>766</v>
      </c>
      <c r="I634" s="298">
        <f t="shared" si="127"/>
        <v>100</v>
      </c>
      <c r="J634" s="298">
        <f t="shared" si="128"/>
        <v>98.2</v>
      </c>
      <c r="K634" s="383"/>
    </row>
    <row r="635" s="270" customFormat="1" spans="1:11">
      <c r="A635" s="237">
        <v>2081199</v>
      </c>
      <c r="B635" s="237" t="s">
        <v>585</v>
      </c>
      <c r="C635" s="290">
        <v>260</v>
      </c>
      <c r="D635" s="290">
        <v>307</v>
      </c>
      <c r="E635" s="290">
        <v>193</v>
      </c>
      <c r="F635" s="374">
        <f t="shared" si="129"/>
        <v>400</v>
      </c>
      <c r="G635" s="290">
        <f t="shared" si="126"/>
        <v>593</v>
      </c>
      <c r="H635" s="290">
        <v>526</v>
      </c>
      <c r="I635" s="298">
        <f t="shared" si="127"/>
        <v>88.7</v>
      </c>
      <c r="J635" s="298">
        <f t="shared" si="128"/>
        <v>202.3</v>
      </c>
      <c r="K635" s="383">
        <v>67</v>
      </c>
    </row>
    <row r="636" s="270" customFormat="1" spans="1:11">
      <c r="A636" s="237">
        <v>20816</v>
      </c>
      <c r="B636" s="373" t="s">
        <v>586</v>
      </c>
      <c r="C636" s="290">
        <f t="shared" ref="C636:H636" si="136">SUM(C637:C640)</f>
        <v>212</v>
      </c>
      <c r="D636" s="290">
        <f t="shared" si="136"/>
        <v>218</v>
      </c>
      <c r="E636" s="290">
        <v>171</v>
      </c>
      <c r="F636" s="290">
        <f t="shared" si="136"/>
        <v>36</v>
      </c>
      <c r="G636" s="290">
        <f t="shared" si="136"/>
        <v>207</v>
      </c>
      <c r="H636" s="290">
        <f t="shared" si="136"/>
        <v>207</v>
      </c>
      <c r="I636" s="298">
        <f t="shared" si="127"/>
        <v>100</v>
      </c>
      <c r="J636" s="298">
        <f t="shared" si="128"/>
        <v>97.6</v>
      </c>
      <c r="K636" s="383"/>
    </row>
    <row r="637" s="270" customFormat="1" spans="1:11">
      <c r="A637" s="237">
        <v>2081601</v>
      </c>
      <c r="B637" s="237" t="s">
        <v>135</v>
      </c>
      <c r="C637" s="290">
        <v>178</v>
      </c>
      <c r="D637" s="290">
        <v>176</v>
      </c>
      <c r="E637" s="290">
        <v>143</v>
      </c>
      <c r="F637" s="374">
        <f t="shared" si="129"/>
        <v>31</v>
      </c>
      <c r="G637" s="290">
        <f t="shared" si="126"/>
        <v>174</v>
      </c>
      <c r="H637" s="290">
        <v>174</v>
      </c>
      <c r="I637" s="298">
        <f t="shared" si="127"/>
        <v>100</v>
      </c>
      <c r="J637" s="298">
        <f t="shared" si="128"/>
        <v>97.8</v>
      </c>
      <c r="K637" s="383"/>
    </row>
    <row r="638" s="270" customFormat="1" spans="1:11">
      <c r="A638" s="237">
        <v>2081602</v>
      </c>
      <c r="B638" s="237" t="s">
        <v>136</v>
      </c>
      <c r="C638" s="290">
        <v>0</v>
      </c>
      <c r="D638" s="290">
        <v>0</v>
      </c>
      <c r="E638" s="290">
        <v>13</v>
      </c>
      <c r="F638" s="374">
        <f t="shared" si="129"/>
        <v>2</v>
      </c>
      <c r="G638" s="290">
        <f t="shared" si="126"/>
        <v>15</v>
      </c>
      <c r="H638" s="290">
        <v>15</v>
      </c>
      <c r="I638" s="298">
        <f t="shared" si="127"/>
        <v>100</v>
      </c>
      <c r="J638" s="298" t="str">
        <f t="shared" si="128"/>
        <v/>
      </c>
      <c r="K638" s="383"/>
    </row>
    <row r="639" s="270" customFormat="1" hidden="1" spans="1:12">
      <c r="A639" s="237">
        <v>2081603</v>
      </c>
      <c r="B639" s="237" t="s">
        <v>137</v>
      </c>
      <c r="C639" s="290">
        <v>0</v>
      </c>
      <c r="D639" s="290">
        <v>0</v>
      </c>
      <c r="E639" s="290"/>
      <c r="F639" s="374">
        <f t="shared" si="129"/>
        <v>0</v>
      </c>
      <c r="G639" s="290">
        <f t="shared" si="126"/>
        <v>0</v>
      </c>
      <c r="H639" s="290">
        <v>0</v>
      </c>
      <c r="I639" s="298" t="str">
        <f t="shared" si="127"/>
        <v/>
      </c>
      <c r="J639" s="298" t="str">
        <f t="shared" si="128"/>
        <v/>
      </c>
      <c r="K639" s="383"/>
      <c r="L639" s="270">
        <v>1</v>
      </c>
    </row>
    <row r="640" s="270" customFormat="1" spans="1:11">
      <c r="A640" s="237">
        <v>2081699</v>
      </c>
      <c r="B640" s="237" t="s">
        <v>587</v>
      </c>
      <c r="C640" s="290">
        <v>34</v>
      </c>
      <c r="D640" s="290">
        <v>42</v>
      </c>
      <c r="E640" s="290">
        <v>15</v>
      </c>
      <c r="F640" s="374">
        <f t="shared" si="129"/>
        <v>3</v>
      </c>
      <c r="G640" s="290">
        <f t="shared" si="126"/>
        <v>18</v>
      </c>
      <c r="H640" s="290">
        <v>18</v>
      </c>
      <c r="I640" s="298">
        <f t="shared" si="127"/>
        <v>100</v>
      </c>
      <c r="J640" s="298">
        <f t="shared" si="128"/>
        <v>52.9</v>
      </c>
      <c r="K640" s="383"/>
    </row>
    <row r="641" s="217" customFormat="1" spans="1:11">
      <c r="A641" s="237">
        <v>20819</v>
      </c>
      <c r="B641" s="373" t="s">
        <v>588</v>
      </c>
      <c r="C641" s="290">
        <f t="shared" ref="C641:H641" si="137">SUM(C642:C643)</f>
        <v>4285</v>
      </c>
      <c r="D641" s="290">
        <f t="shared" si="137"/>
        <v>4751</v>
      </c>
      <c r="E641" s="290">
        <v>3221</v>
      </c>
      <c r="F641" s="290">
        <f t="shared" si="137"/>
        <v>1150</v>
      </c>
      <c r="G641" s="290">
        <f t="shared" si="137"/>
        <v>4371</v>
      </c>
      <c r="H641" s="290">
        <f t="shared" si="137"/>
        <v>3970</v>
      </c>
      <c r="I641" s="298">
        <f t="shared" si="127"/>
        <v>90.8</v>
      </c>
      <c r="J641" s="298">
        <f t="shared" si="128"/>
        <v>92.6</v>
      </c>
      <c r="K641" s="383"/>
    </row>
    <row r="642" s="270" customFormat="1" spans="1:11">
      <c r="A642" s="237">
        <v>2081901</v>
      </c>
      <c r="B642" s="237" t="s">
        <v>589</v>
      </c>
      <c r="C642" s="290">
        <v>1402</v>
      </c>
      <c r="D642" s="290">
        <v>1590</v>
      </c>
      <c r="E642" s="290">
        <v>1062</v>
      </c>
      <c r="F642" s="374">
        <f t="shared" si="129"/>
        <v>242</v>
      </c>
      <c r="G642" s="290">
        <f t="shared" si="126"/>
        <v>1304</v>
      </c>
      <c r="H642" s="290">
        <v>1304</v>
      </c>
      <c r="I642" s="298">
        <f t="shared" si="127"/>
        <v>100</v>
      </c>
      <c r="J642" s="298">
        <f t="shared" si="128"/>
        <v>93</v>
      </c>
      <c r="K642" s="383"/>
    </row>
    <row r="643" s="270" customFormat="1" spans="1:11">
      <c r="A643" s="237">
        <v>2081902</v>
      </c>
      <c r="B643" s="237" t="s">
        <v>590</v>
      </c>
      <c r="C643" s="290">
        <v>2883</v>
      </c>
      <c r="D643" s="290">
        <v>3161</v>
      </c>
      <c r="E643" s="290">
        <v>2159</v>
      </c>
      <c r="F643" s="374">
        <f t="shared" si="129"/>
        <v>908</v>
      </c>
      <c r="G643" s="290">
        <f t="shared" si="126"/>
        <v>3067</v>
      </c>
      <c r="H643" s="290">
        <v>2666</v>
      </c>
      <c r="I643" s="298">
        <f t="shared" si="127"/>
        <v>86.9</v>
      </c>
      <c r="J643" s="298">
        <f t="shared" si="128"/>
        <v>92.5</v>
      </c>
      <c r="K643" s="383">
        <v>401</v>
      </c>
    </row>
    <row r="644" s="217" customFormat="1" spans="1:11">
      <c r="A644" s="237">
        <v>20820</v>
      </c>
      <c r="B644" s="373" t="s">
        <v>591</v>
      </c>
      <c r="C644" s="290">
        <f t="shared" ref="C644:H644" si="138">SUM(C645:C646)</f>
        <v>386</v>
      </c>
      <c r="D644" s="290">
        <f t="shared" si="138"/>
        <v>615</v>
      </c>
      <c r="E644" s="290">
        <v>448</v>
      </c>
      <c r="F644" s="290">
        <f t="shared" si="138"/>
        <v>167</v>
      </c>
      <c r="G644" s="290">
        <f t="shared" si="138"/>
        <v>615</v>
      </c>
      <c r="H644" s="290">
        <f t="shared" si="138"/>
        <v>525</v>
      </c>
      <c r="I644" s="298">
        <f t="shared" si="127"/>
        <v>85.4</v>
      </c>
      <c r="J644" s="298">
        <f t="shared" si="128"/>
        <v>136</v>
      </c>
      <c r="K644" s="383"/>
    </row>
    <row r="645" s="270" customFormat="1" spans="1:11">
      <c r="A645" s="237">
        <v>2082001</v>
      </c>
      <c r="B645" s="237" t="s">
        <v>592</v>
      </c>
      <c r="C645" s="290">
        <v>374</v>
      </c>
      <c r="D645" s="290">
        <v>599</v>
      </c>
      <c r="E645" s="290">
        <v>439</v>
      </c>
      <c r="F645" s="374">
        <f t="shared" si="129"/>
        <v>164</v>
      </c>
      <c r="G645" s="290">
        <f t="shared" si="126"/>
        <v>603</v>
      </c>
      <c r="H645" s="290">
        <v>513</v>
      </c>
      <c r="I645" s="298">
        <f t="shared" si="127"/>
        <v>85.1</v>
      </c>
      <c r="J645" s="298">
        <f t="shared" si="128"/>
        <v>137.2</v>
      </c>
      <c r="K645" s="383">
        <v>90</v>
      </c>
    </row>
    <row r="646" s="270" customFormat="1" spans="1:11">
      <c r="A646" s="237">
        <v>2082002</v>
      </c>
      <c r="B646" s="237" t="s">
        <v>593</v>
      </c>
      <c r="C646" s="290">
        <v>12</v>
      </c>
      <c r="D646" s="290">
        <v>16</v>
      </c>
      <c r="E646" s="290">
        <v>9</v>
      </c>
      <c r="F646" s="374">
        <f t="shared" si="129"/>
        <v>3</v>
      </c>
      <c r="G646" s="290">
        <f t="shared" si="126"/>
        <v>12</v>
      </c>
      <c r="H646" s="290">
        <v>12</v>
      </c>
      <c r="I646" s="298">
        <f t="shared" si="127"/>
        <v>100</v>
      </c>
      <c r="J646" s="298">
        <f t="shared" si="128"/>
        <v>100</v>
      </c>
      <c r="K646" s="383"/>
    </row>
    <row r="647" s="270" customFormat="1" spans="1:11">
      <c r="A647" s="237">
        <v>20821</v>
      </c>
      <c r="B647" s="373" t="s">
        <v>594</v>
      </c>
      <c r="C647" s="290">
        <f t="shared" ref="C647:H647" si="139">SUM(C648:C649)</f>
        <v>5690</v>
      </c>
      <c r="D647" s="290">
        <f t="shared" si="139"/>
        <v>5824</v>
      </c>
      <c r="E647" s="290">
        <v>4704</v>
      </c>
      <c r="F647" s="290">
        <f t="shared" si="139"/>
        <v>1054</v>
      </c>
      <c r="G647" s="290">
        <f t="shared" si="139"/>
        <v>5758</v>
      </c>
      <c r="H647" s="290">
        <f t="shared" si="139"/>
        <v>5758</v>
      </c>
      <c r="I647" s="298">
        <f t="shared" ref="I647:I710" si="140">IF(ISERROR(H647/G647),"",H647/G647*100)</f>
        <v>100</v>
      </c>
      <c r="J647" s="298">
        <f t="shared" ref="J647:J710" si="141">IF(ISERROR(H647/C647),"",H647/C647*100)</f>
        <v>101.2</v>
      </c>
      <c r="K647" s="383"/>
    </row>
    <row r="648" s="270" customFormat="1" spans="1:11">
      <c r="A648" s="237">
        <v>2082101</v>
      </c>
      <c r="B648" s="237" t="s">
        <v>595</v>
      </c>
      <c r="C648" s="290">
        <v>1681</v>
      </c>
      <c r="D648" s="290">
        <v>1790</v>
      </c>
      <c r="E648" s="290">
        <v>1399</v>
      </c>
      <c r="F648" s="374">
        <f t="shared" si="129"/>
        <v>311</v>
      </c>
      <c r="G648" s="290">
        <f t="shared" ref="G648:G710" si="142">H648+K648</f>
        <v>1710</v>
      </c>
      <c r="H648" s="290">
        <v>1710</v>
      </c>
      <c r="I648" s="298">
        <f t="shared" si="140"/>
        <v>100</v>
      </c>
      <c r="J648" s="298">
        <f t="shared" si="141"/>
        <v>101.7</v>
      </c>
      <c r="K648" s="383"/>
    </row>
    <row r="649" s="217" customFormat="1" spans="1:11">
      <c r="A649" s="237">
        <v>2082102</v>
      </c>
      <c r="B649" s="237" t="s">
        <v>596</v>
      </c>
      <c r="C649" s="290">
        <v>4009</v>
      </c>
      <c r="D649" s="290">
        <v>4034</v>
      </c>
      <c r="E649" s="290">
        <v>3305</v>
      </c>
      <c r="F649" s="374">
        <f t="shared" si="129"/>
        <v>743</v>
      </c>
      <c r="G649" s="290">
        <f t="shared" si="142"/>
        <v>4048</v>
      </c>
      <c r="H649" s="290">
        <v>4048</v>
      </c>
      <c r="I649" s="298">
        <f t="shared" si="140"/>
        <v>100</v>
      </c>
      <c r="J649" s="298">
        <f t="shared" si="141"/>
        <v>101</v>
      </c>
      <c r="K649" s="383"/>
    </row>
    <row r="650" customFormat="1" hidden="1" spans="1:12">
      <c r="A650" s="237">
        <v>20824</v>
      </c>
      <c r="B650" s="373" t="s">
        <v>597</v>
      </c>
      <c r="C650" s="290">
        <f t="shared" ref="C650:H650" si="143">SUM(C651:C652)</f>
        <v>0</v>
      </c>
      <c r="D650" s="290">
        <f t="shared" si="143"/>
        <v>0</v>
      </c>
      <c r="E650" s="290">
        <v>0</v>
      </c>
      <c r="F650" s="290">
        <f t="shared" si="143"/>
        <v>0</v>
      </c>
      <c r="G650" s="290">
        <f t="shared" si="143"/>
        <v>0</v>
      </c>
      <c r="H650" s="290">
        <f t="shared" si="143"/>
        <v>0</v>
      </c>
      <c r="I650" s="298" t="str">
        <f t="shared" si="140"/>
        <v/>
      </c>
      <c r="J650" s="298" t="str">
        <f t="shared" si="141"/>
        <v/>
      </c>
      <c r="K650" s="383"/>
      <c r="L650" s="270">
        <v>1</v>
      </c>
    </row>
    <row r="651" s="270" customFormat="1" hidden="1" spans="1:12">
      <c r="A651" s="237">
        <v>2082401</v>
      </c>
      <c r="B651" s="237" t="s">
        <v>598</v>
      </c>
      <c r="C651" s="290">
        <v>0</v>
      </c>
      <c r="D651" s="290">
        <v>0</v>
      </c>
      <c r="E651" s="290"/>
      <c r="F651" s="374">
        <f t="shared" ref="F651:F713" si="144">G651-E651</f>
        <v>0</v>
      </c>
      <c r="G651" s="290">
        <f t="shared" si="142"/>
        <v>0</v>
      </c>
      <c r="H651" s="290">
        <v>0</v>
      </c>
      <c r="I651" s="298" t="str">
        <f t="shared" si="140"/>
        <v/>
      </c>
      <c r="J651" s="298" t="str">
        <f t="shared" si="141"/>
        <v/>
      </c>
      <c r="K651" s="383"/>
      <c r="L651" s="270">
        <v>1</v>
      </c>
    </row>
    <row r="652" s="270" customFormat="1" hidden="1" spans="1:12">
      <c r="A652" s="237">
        <v>2082402</v>
      </c>
      <c r="B652" s="237" t="s">
        <v>599</v>
      </c>
      <c r="C652" s="290">
        <v>0</v>
      </c>
      <c r="D652" s="290">
        <v>0</v>
      </c>
      <c r="E652" s="290"/>
      <c r="F652" s="374">
        <f t="shared" si="144"/>
        <v>0</v>
      </c>
      <c r="G652" s="290">
        <f t="shared" si="142"/>
        <v>0</v>
      </c>
      <c r="H652" s="290">
        <v>0</v>
      </c>
      <c r="I652" s="298" t="str">
        <f t="shared" si="140"/>
        <v/>
      </c>
      <c r="J652" s="298" t="str">
        <f t="shared" si="141"/>
        <v/>
      </c>
      <c r="K652" s="383"/>
      <c r="L652" s="270">
        <v>1</v>
      </c>
    </row>
    <row r="653" s="270" customFormat="1" spans="1:11">
      <c r="A653" s="237">
        <v>20825</v>
      </c>
      <c r="B653" s="373" t="s">
        <v>600</v>
      </c>
      <c r="C653" s="290">
        <f t="shared" ref="C653:H653" si="145">SUM(C654:C655)</f>
        <v>431</v>
      </c>
      <c r="D653" s="290">
        <f t="shared" si="145"/>
        <v>444</v>
      </c>
      <c r="E653" s="290">
        <v>467</v>
      </c>
      <c r="F653" s="290">
        <f t="shared" si="145"/>
        <v>78</v>
      </c>
      <c r="G653" s="290">
        <f t="shared" si="145"/>
        <v>545</v>
      </c>
      <c r="H653" s="290">
        <f t="shared" si="145"/>
        <v>489</v>
      </c>
      <c r="I653" s="298">
        <f t="shared" si="140"/>
        <v>89.7</v>
      </c>
      <c r="J653" s="298">
        <f t="shared" si="141"/>
        <v>113.5</v>
      </c>
      <c r="K653" s="383"/>
    </row>
    <row r="654" s="270" customFormat="1" spans="1:11">
      <c r="A654" s="237">
        <v>2082501</v>
      </c>
      <c r="B654" s="237" t="s">
        <v>601</v>
      </c>
      <c r="C654" s="290">
        <v>122</v>
      </c>
      <c r="D654" s="290">
        <v>136</v>
      </c>
      <c r="E654" s="290">
        <v>188</v>
      </c>
      <c r="F654" s="374">
        <f t="shared" si="144"/>
        <v>49</v>
      </c>
      <c r="G654" s="290">
        <f t="shared" si="142"/>
        <v>237</v>
      </c>
      <c r="H654" s="290">
        <v>191</v>
      </c>
      <c r="I654" s="298">
        <f t="shared" si="140"/>
        <v>80.6</v>
      </c>
      <c r="J654" s="298">
        <f t="shared" si="141"/>
        <v>156.6</v>
      </c>
      <c r="K654" s="383">
        <v>46</v>
      </c>
    </row>
    <row r="655" s="270" customFormat="1" spans="1:11">
      <c r="A655" s="237">
        <v>2082502</v>
      </c>
      <c r="B655" s="237" t="s">
        <v>602</v>
      </c>
      <c r="C655" s="290">
        <v>309</v>
      </c>
      <c r="D655" s="290">
        <v>308</v>
      </c>
      <c r="E655" s="290">
        <v>279</v>
      </c>
      <c r="F655" s="374">
        <f t="shared" si="144"/>
        <v>29</v>
      </c>
      <c r="G655" s="290">
        <f t="shared" si="142"/>
        <v>308</v>
      </c>
      <c r="H655" s="290">
        <v>298</v>
      </c>
      <c r="I655" s="298">
        <f t="shared" si="140"/>
        <v>96.8</v>
      </c>
      <c r="J655" s="298">
        <f t="shared" si="141"/>
        <v>96.4</v>
      </c>
      <c r="K655" s="383">
        <v>10</v>
      </c>
    </row>
    <row r="656" s="270" customFormat="1" hidden="1" spans="1:12">
      <c r="A656" s="237">
        <v>20826</v>
      </c>
      <c r="B656" s="373" t="s">
        <v>603</v>
      </c>
      <c r="C656" s="290">
        <f t="shared" ref="C656:H656" si="146">SUM(C657:C659)</f>
        <v>0</v>
      </c>
      <c r="D656" s="290">
        <f t="shared" si="146"/>
        <v>0</v>
      </c>
      <c r="E656" s="290">
        <v>0</v>
      </c>
      <c r="F656" s="290">
        <f t="shared" si="146"/>
        <v>0</v>
      </c>
      <c r="G656" s="290">
        <f t="shared" si="146"/>
        <v>0</v>
      </c>
      <c r="H656" s="290">
        <f t="shared" si="146"/>
        <v>0</v>
      </c>
      <c r="I656" s="298" t="str">
        <f t="shared" si="140"/>
        <v/>
      </c>
      <c r="J656" s="298" t="str">
        <f t="shared" si="141"/>
        <v/>
      </c>
      <c r="K656" s="383"/>
      <c r="L656" s="270">
        <v>1</v>
      </c>
    </row>
    <row r="657" s="270" customFormat="1" hidden="1" spans="1:12">
      <c r="A657" s="237">
        <v>2082601</v>
      </c>
      <c r="B657" s="237" t="s">
        <v>604</v>
      </c>
      <c r="C657" s="290">
        <v>0</v>
      </c>
      <c r="D657" s="290">
        <v>0</v>
      </c>
      <c r="E657" s="290"/>
      <c r="F657" s="374">
        <f t="shared" si="144"/>
        <v>0</v>
      </c>
      <c r="G657" s="290">
        <f t="shared" si="142"/>
        <v>0</v>
      </c>
      <c r="H657" s="290">
        <v>0</v>
      </c>
      <c r="I657" s="298" t="str">
        <f t="shared" si="140"/>
        <v/>
      </c>
      <c r="J657" s="298" t="str">
        <f t="shared" si="141"/>
        <v/>
      </c>
      <c r="K657" s="383"/>
      <c r="L657" s="270">
        <v>1</v>
      </c>
    </row>
    <row r="658" s="270" customFormat="1" hidden="1" spans="1:12">
      <c r="A658" s="237">
        <v>2082602</v>
      </c>
      <c r="B658" s="237" t="s">
        <v>605</v>
      </c>
      <c r="C658" s="290">
        <v>0</v>
      </c>
      <c r="D658" s="290">
        <v>0</v>
      </c>
      <c r="E658" s="290"/>
      <c r="F658" s="374">
        <f t="shared" si="144"/>
        <v>0</v>
      </c>
      <c r="G658" s="290">
        <f t="shared" si="142"/>
        <v>0</v>
      </c>
      <c r="H658" s="290">
        <v>0</v>
      </c>
      <c r="I658" s="298" t="str">
        <f t="shared" si="140"/>
        <v/>
      </c>
      <c r="J658" s="298" t="str">
        <f t="shared" si="141"/>
        <v/>
      </c>
      <c r="K658" s="383"/>
      <c r="L658" s="270">
        <v>1</v>
      </c>
    </row>
    <row r="659" s="270" customFormat="1" hidden="1" spans="1:12">
      <c r="A659" s="237">
        <v>2082699</v>
      </c>
      <c r="B659" s="237" t="s">
        <v>606</v>
      </c>
      <c r="C659" s="290">
        <v>0</v>
      </c>
      <c r="D659" s="290">
        <v>0</v>
      </c>
      <c r="E659" s="290"/>
      <c r="F659" s="374">
        <f t="shared" si="144"/>
        <v>0</v>
      </c>
      <c r="G659" s="290">
        <f t="shared" si="142"/>
        <v>0</v>
      </c>
      <c r="H659" s="290">
        <v>0</v>
      </c>
      <c r="I659" s="298" t="str">
        <f t="shared" si="140"/>
        <v/>
      </c>
      <c r="J659" s="298" t="str">
        <f t="shared" si="141"/>
        <v/>
      </c>
      <c r="K659" s="383"/>
      <c r="L659" s="270">
        <v>1</v>
      </c>
    </row>
    <row r="660" s="270" customFormat="1" hidden="1" spans="1:12">
      <c r="A660" s="237">
        <v>20827</v>
      </c>
      <c r="B660" s="373" t="s">
        <v>607</v>
      </c>
      <c r="C660" s="290">
        <f t="shared" ref="C660:H660" si="147">SUM(C661:C663)</f>
        <v>0</v>
      </c>
      <c r="D660" s="290">
        <f t="shared" si="147"/>
        <v>0</v>
      </c>
      <c r="E660" s="290">
        <v>0</v>
      </c>
      <c r="F660" s="290">
        <f t="shared" si="147"/>
        <v>0</v>
      </c>
      <c r="G660" s="290">
        <f t="shared" si="147"/>
        <v>0</v>
      </c>
      <c r="H660" s="290">
        <f t="shared" si="147"/>
        <v>0</v>
      </c>
      <c r="I660" s="298" t="str">
        <f t="shared" si="140"/>
        <v/>
      </c>
      <c r="J660" s="298" t="str">
        <f t="shared" si="141"/>
        <v/>
      </c>
      <c r="K660" s="383"/>
      <c r="L660" s="270">
        <v>1</v>
      </c>
    </row>
    <row r="661" customFormat="1" hidden="1" spans="1:12">
      <c r="A661" s="237">
        <v>2082701</v>
      </c>
      <c r="B661" s="237" t="s">
        <v>608</v>
      </c>
      <c r="C661" s="290">
        <v>0</v>
      </c>
      <c r="D661" s="290">
        <v>0</v>
      </c>
      <c r="E661" s="290"/>
      <c r="F661" s="374">
        <f t="shared" si="144"/>
        <v>0</v>
      </c>
      <c r="G661" s="290">
        <f t="shared" si="142"/>
        <v>0</v>
      </c>
      <c r="H661" s="290">
        <v>0</v>
      </c>
      <c r="I661" s="298" t="str">
        <f t="shared" si="140"/>
        <v/>
      </c>
      <c r="J661" s="298" t="str">
        <f t="shared" si="141"/>
        <v/>
      </c>
      <c r="K661" s="383"/>
      <c r="L661" s="270">
        <v>1</v>
      </c>
    </row>
    <row r="662" customFormat="1" hidden="1" spans="1:12">
      <c r="A662" s="237">
        <v>2082702</v>
      </c>
      <c r="B662" s="237" t="s">
        <v>609</v>
      </c>
      <c r="C662" s="290">
        <v>0</v>
      </c>
      <c r="D662" s="290">
        <v>0</v>
      </c>
      <c r="E662" s="290"/>
      <c r="F662" s="374">
        <f t="shared" si="144"/>
        <v>0</v>
      </c>
      <c r="G662" s="290">
        <f t="shared" si="142"/>
        <v>0</v>
      </c>
      <c r="H662" s="290">
        <v>0</v>
      </c>
      <c r="I662" s="298" t="str">
        <f t="shared" si="140"/>
        <v/>
      </c>
      <c r="J662" s="298" t="str">
        <f t="shared" si="141"/>
        <v/>
      </c>
      <c r="K662" s="383"/>
      <c r="L662" s="270">
        <v>1</v>
      </c>
    </row>
    <row r="663" customFormat="1" hidden="1" spans="1:12">
      <c r="A663" s="237">
        <v>2082799</v>
      </c>
      <c r="B663" s="237" t="s">
        <v>611</v>
      </c>
      <c r="C663" s="290">
        <v>0</v>
      </c>
      <c r="D663" s="290">
        <v>0</v>
      </c>
      <c r="E663" s="290"/>
      <c r="F663" s="374">
        <f t="shared" si="144"/>
        <v>0</v>
      </c>
      <c r="G663" s="290">
        <f t="shared" si="142"/>
        <v>0</v>
      </c>
      <c r="H663" s="290">
        <v>0</v>
      </c>
      <c r="I663" s="298" t="str">
        <f t="shared" si="140"/>
        <v/>
      </c>
      <c r="J663" s="298" t="str">
        <f t="shared" si="141"/>
        <v/>
      </c>
      <c r="K663" s="383"/>
      <c r="L663" s="270">
        <v>1</v>
      </c>
    </row>
    <row r="664" s="270" customFormat="1" spans="1:11">
      <c r="A664" s="237">
        <v>20828</v>
      </c>
      <c r="B664" s="373" t="s">
        <v>612</v>
      </c>
      <c r="C664" s="290">
        <f t="shared" ref="C664:H664" si="148">SUM(C665:C671)</f>
        <v>681</v>
      </c>
      <c r="D664" s="290">
        <f t="shared" si="148"/>
        <v>877</v>
      </c>
      <c r="E664" s="290">
        <v>576</v>
      </c>
      <c r="F664" s="290">
        <f t="shared" si="148"/>
        <v>145</v>
      </c>
      <c r="G664" s="290">
        <f t="shared" si="148"/>
        <v>721</v>
      </c>
      <c r="H664" s="290">
        <f t="shared" si="148"/>
        <v>698</v>
      </c>
      <c r="I664" s="298">
        <f t="shared" si="140"/>
        <v>96.8</v>
      </c>
      <c r="J664" s="298">
        <f t="shared" si="141"/>
        <v>102.5</v>
      </c>
      <c r="K664" s="383"/>
    </row>
    <row r="665" s="270" customFormat="1" spans="1:11">
      <c r="A665" s="237">
        <v>2082801</v>
      </c>
      <c r="B665" s="237" t="s">
        <v>135</v>
      </c>
      <c r="C665" s="290">
        <v>408</v>
      </c>
      <c r="D665" s="290">
        <v>423</v>
      </c>
      <c r="E665" s="290">
        <v>337</v>
      </c>
      <c r="F665" s="374">
        <f t="shared" si="144"/>
        <v>65</v>
      </c>
      <c r="G665" s="290">
        <f t="shared" si="142"/>
        <v>402</v>
      </c>
      <c r="H665" s="290">
        <v>402</v>
      </c>
      <c r="I665" s="298">
        <f t="shared" si="140"/>
        <v>100</v>
      </c>
      <c r="J665" s="298">
        <f t="shared" si="141"/>
        <v>98.5</v>
      </c>
      <c r="K665" s="383"/>
    </row>
    <row r="666" s="270" customFormat="1" spans="1:11">
      <c r="A666" s="237">
        <v>2082802</v>
      </c>
      <c r="B666" s="237" t="s">
        <v>136</v>
      </c>
      <c r="C666" s="290">
        <v>19</v>
      </c>
      <c r="D666" s="290">
        <v>24</v>
      </c>
      <c r="E666" s="290">
        <v>14</v>
      </c>
      <c r="F666" s="374">
        <f t="shared" si="144"/>
        <v>3</v>
      </c>
      <c r="G666" s="290">
        <f t="shared" si="142"/>
        <v>17</v>
      </c>
      <c r="H666" s="290">
        <v>17</v>
      </c>
      <c r="I666" s="298">
        <f t="shared" si="140"/>
        <v>100</v>
      </c>
      <c r="J666" s="298">
        <f t="shared" si="141"/>
        <v>89.5</v>
      </c>
      <c r="K666" s="383"/>
    </row>
    <row r="667" customFormat="1" hidden="1" spans="1:12">
      <c r="A667" s="237">
        <v>2082803</v>
      </c>
      <c r="B667" s="237" t="s">
        <v>137</v>
      </c>
      <c r="C667" s="290">
        <v>0</v>
      </c>
      <c r="D667" s="290">
        <v>0</v>
      </c>
      <c r="E667" s="290"/>
      <c r="F667" s="374">
        <f t="shared" si="144"/>
        <v>0</v>
      </c>
      <c r="G667" s="290">
        <f t="shared" si="142"/>
        <v>0</v>
      </c>
      <c r="H667" s="290">
        <v>0</v>
      </c>
      <c r="I667" s="298" t="str">
        <f t="shared" si="140"/>
        <v/>
      </c>
      <c r="J667" s="298" t="str">
        <f t="shared" si="141"/>
        <v/>
      </c>
      <c r="K667" s="383"/>
      <c r="L667" s="270">
        <v>1</v>
      </c>
    </row>
    <row r="668" s="217" customFormat="1" spans="1:11">
      <c r="A668" s="237">
        <v>2082804</v>
      </c>
      <c r="B668" s="237" t="s">
        <v>613</v>
      </c>
      <c r="C668" s="290">
        <v>59</v>
      </c>
      <c r="D668" s="290">
        <v>90</v>
      </c>
      <c r="E668" s="290">
        <v>73</v>
      </c>
      <c r="F668" s="374">
        <f t="shared" si="144"/>
        <v>30</v>
      </c>
      <c r="G668" s="290">
        <f t="shared" si="142"/>
        <v>103</v>
      </c>
      <c r="H668" s="290">
        <v>100</v>
      </c>
      <c r="I668" s="298">
        <f t="shared" si="140"/>
        <v>97.1</v>
      </c>
      <c r="J668" s="298">
        <f t="shared" si="141"/>
        <v>169.5</v>
      </c>
      <c r="K668" s="383">
        <v>3</v>
      </c>
    </row>
    <row r="669" customFormat="1" hidden="1" spans="1:12">
      <c r="A669" s="237">
        <v>2082805</v>
      </c>
      <c r="B669" s="237" t="s">
        <v>1211</v>
      </c>
      <c r="C669" s="290">
        <v>0</v>
      </c>
      <c r="D669" s="290">
        <v>0</v>
      </c>
      <c r="E669" s="290"/>
      <c r="F669" s="374">
        <f t="shared" si="144"/>
        <v>0</v>
      </c>
      <c r="G669" s="290">
        <f t="shared" si="142"/>
        <v>0</v>
      </c>
      <c r="H669" s="290">
        <v>0</v>
      </c>
      <c r="I669" s="298" t="str">
        <f t="shared" si="140"/>
        <v/>
      </c>
      <c r="J669" s="298" t="str">
        <f t="shared" si="141"/>
        <v/>
      </c>
      <c r="K669" s="383"/>
      <c r="L669" s="270">
        <v>1</v>
      </c>
    </row>
    <row r="670" s="217" customFormat="1" spans="1:11">
      <c r="A670" s="237">
        <v>2082850</v>
      </c>
      <c r="B670" s="237" t="s">
        <v>145</v>
      </c>
      <c r="C670" s="290">
        <v>123</v>
      </c>
      <c r="D670" s="290">
        <v>124</v>
      </c>
      <c r="E670" s="290">
        <v>95</v>
      </c>
      <c r="F670" s="374">
        <f t="shared" si="144"/>
        <v>7</v>
      </c>
      <c r="G670" s="290">
        <f t="shared" si="142"/>
        <v>102</v>
      </c>
      <c r="H670" s="290">
        <v>102</v>
      </c>
      <c r="I670" s="298">
        <f t="shared" si="140"/>
        <v>100</v>
      </c>
      <c r="J670" s="298">
        <f t="shared" si="141"/>
        <v>82.9</v>
      </c>
      <c r="K670" s="383"/>
    </row>
    <row r="671" s="217" customFormat="1" spans="1:11">
      <c r="A671" s="237">
        <v>2082899</v>
      </c>
      <c r="B671" s="237" t="s">
        <v>615</v>
      </c>
      <c r="C671" s="290">
        <v>72</v>
      </c>
      <c r="D671" s="290">
        <v>216</v>
      </c>
      <c r="E671" s="290">
        <v>57</v>
      </c>
      <c r="F671" s="374">
        <f t="shared" si="144"/>
        <v>40</v>
      </c>
      <c r="G671" s="290">
        <f t="shared" si="142"/>
        <v>97</v>
      </c>
      <c r="H671" s="290">
        <v>77</v>
      </c>
      <c r="I671" s="298">
        <f t="shared" si="140"/>
        <v>79.4</v>
      </c>
      <c r="J671" s="298">
        <f t="shared" si="141"/>
        <v>106.9</v>
      </c>
      <c r="K671" s="383">
        <v>20</v>
      </c>
    </row>
    <row r="672" customFormat="1" hidden="1" spans="1:12">
      <c r="A672" s="237">
        <v>20830</v>
      </c>
      <c r="B672" s="373" t="s">
        <v>616</v>
      </c>
      <c r="C672" s="290">
        <f t="shared" ref="C672:H672" si="149">SUM(C673:C674)</f>
        <v>0</v>
      </c>
      <c r="D672" s="290">
        <f t="shared" si="149"/>
        <v>0</v>
      </c>
      <c r="E672" s="290">
        <v>0</v>
      </c>
      <c r="F672" s="290">
        <f t="shared" si="149"/>
        <v>0</v>
      </c>
      <c r="G672" s="290">
        <f t="shared" si="149"/>
        <v>0</v>
      </c>
      <c r="H672" s="290">
        <f t="shared" si="149"/>
        <v>0</v>
      </c>
      <c r="I672" s="298" t="str">
        <f t="shared" si="140"/>
        <v/>
      </c>
      <c r="J672" s="298" t="str">
        <f t="shared" si="141"/>
        <v/>
      </c>
      <c r="K672" s="383"/>
      <c r="L672" s="270">
        <v>1</v>
      </c>
    </row>
    <row r="673" customFormat="1" hidden="1" spans="1:12">
      <c r="A673" s="237">
        <v>2083001</v>
      </c>
      <c r="B673" s="237" t="s">
        <v>617</v>
      </c>
      <c r="C673" s="290">
        <v>0</v>
      </c>
      <c r="D673" s="290">
        <v>0</v>
      </c>
      <c r="E673" s="290"/>
      <c r="F673" s="374">
        <f t="shared" si="144"/>
        <v>0</v>
      </c>
      <c r="G673" s="290">
        <f t="shared" si="142"/>
        <v>0</v>
      </c>
      <c r="H673" s="290">
        <v>0</v>
      </c>
      <c r="I673" s="298" t="str">
        <f t="shared" si="140"/>
        <v/>
      </c>
      <c r="J673" s="298" t="str">
        <f t="shared" si="141"/>
        <v/>
      </c>
      <c r="K673" s="383"/>
      <c r="L673" s="270">
        <v>1</v>
      </c>
    </row>
    <row r="674" customFormat="1" hidden="1" spans="1:12">
      <c r="A674" s="237">
        <v>2083099</v>
      </c>
      <c r="B674" s="237" t="s">
        <v>618</v>
      </c>
      <c r="C674" s="290">
        <v>0</v>
      </c>
      <c r="D674" s="290">
        <v>0</v>
      </c>
      <c r="E674" s="290"/>
      <c r="F674" s="374">
        <f t="shared" si="144"/>
        <v>0</v>
      </c>
      <c r="G674" s="290">
        <f t="shared" si="142"/>
        <v>0</v>
      </c>
      <c r="H674" s="290">
        <v>0</v>
      </c>
      <c r="I674" s="298" t="str">
        <f t="shared" si="140"/>
        <v/>
      </c>
      <c r="J674" s="298" t="str">
        <f t="shared" si="141"/>
        <v/>
      </c>
      <c r="K674" s="383"/>
      <c r="L674" s="270">
        <v>1</v>
      </c>
    </row>
    <row r="675" s="217" customFormat="1" spans="1:11">
      <c r="A675" s="237">
        <v>20899</v>
      </c>
      <c r="B675" s="373" t="s">
        <v>619</v>
      </c>
      <c r="C675" s="290">
        <f t="shared" ref="C675:H675" si="150">C676</f>
        <v>590</v>
      </c>
      <c r="D675" s="290">
        <f t="shared" si="150"/>
        <v>2743</v>
      </c>
      <c r="E675" s="290">
        <v>917</v>
      </c>
      <c r="F675" s="290">
        <f t="shared" si="150"/>
        <v>91</v>
      </c>
      <c r="G675" s="290">
        <f t="shared" si="150"/>
        <v>1008</v>
      </c>
      <c r="H675" s="290">
        <f t="shared" si="150"/>
        <v>986</v>
      </c>
      <c r="I675" s="298">
        <f t="shared" si="140"/>
        <v>97.8</v>
      </c>
      <c r="J675" s="298">
        <f t="shared" si="141"/>
        <v>167.1</v>
      </c>
      <c r="K675" s="383"/>
    </row>
    <row r="676" s="270" customFormat="1" spans="1:11">
      <c r="A676" s="237">
        <v>2089999</v>
      </c>
      <c r="B676" s="237" t="s">
        <v>620</v>
      </c>
      <c r="C676" s="290">
        <v>590</v>
      </c>
      <c r="D676" s="290">
        <v>2743</v>
      </c>
      <c r="E676" s="290">
        <v>917</v>
      </c>
      <c r="F676" s="374">
        <f t="shared" si="144"/>
        <v>91</v>
      </c>
      <c r="G676" s="290">
        <f t="shared" si="142"/>
        <v>1008</v>
      </c>
      <c r="H676" s="290">
        <v>986</v>
      </c>
      <c r="I676" s="298">
        <f t="shared" si="140"/>
        <v>97.8</v>
      </c>
      <c r="J676" s="298">
        <f t="shared" si="141"/>
        <v>167.1</v>
      </c>
      <c r="K676" s="383">
        <v>22</v>
      </c>
    </row>
    <row r="677" spans="1:10">
      <c r="A677" s="237">
        <v>210</v>
      </c>
      <c r="B677" s="373" t="s">
        <v>621</v>
      </c>
      <c r="C677" s="290">
        <f t="shared" ref="C677:H677" si="151">C678+C683+C698+C702+C714+C717+C721+C726+C730+C734+C737+C746+C748</f>
        <v>53161</v>
      </c>
      <c r="D677" s="290">
        <f t="shared" si="151"/>
        <v>63685</v>
      </c>
      <c r="E677" s="290">
        <v>43873</v>
      </c>
      <c r="F677" s="290">
        <f t="shared" si="151"/>
        <v>10906</v>
      </c>
      <c r="G677" s="290">
        <f t="shared" si="151"/>
        <v>54779</v>
      </c>
      <c r="H677" s="290">
        <f t="shared" si="151"/>
        <v>53427</v>
      </c>
      <c r="I677" s="298">
        <f t="shared" si="140"/>
        <v>97.5</v>
      </c>
      <c r="J677" s="298">
        <f t="shared" si="141"/>
        <v>100.5</v>
      </c>
    </row>
    <row r="678" s="270" customFormat="1" spans="1:11">
      <c r="A678" s="237">
        <v>21001</v>
      </c>
      <c r="B678" s="373" t="s">
        <v>622</v>
      </c>
      <c r="C678" s="290">
        <f t="shared" ref="C678:H678" si="152">SUM(C679:C682)</f>
        <v>2283</v>
      </c>
      <c r="D678" s="290">
        <f t="shared" si="152"/>
        <v>2715</v>
      </c>
      <c r="E678" s="290">
        <v>891</v>
      </c>
      <c r="F678" s="290">
        <f t="shared" si="152"/>
        <v>168</v>
      </c>
      <c r="G678" s="290">
        <f t="shared" si="152"/>
        <v>1059</v>
      </c>
      <c r="H678" s="290">
        <f t="shared" si="152"/>
        <v>1059</v>
      </c>
      <c r="I678" s="298">
        <f t="shared" si="140"/>
        <v>100</v>
      </c>
      <c r="J678" s="298">
        <f t="shared" si="141"/>
        <v>46.4</v>
      </c>
      <c r="K678" s="383"/>
    </row>
    <row r="679" s="217" customFormat="1" spans="1:11">
      <c r="A679" s="237">
        <v>2100101</v>
      </c>
      <c r="B679" s="237" t="s">
        <v>135</v>
      </c>
      <c r="C679" s="290">
        <v>839</v>
      </c>
      <c r="D679" s="290">
        <v>844</v>
      </c>
      <c r="E679" s="290">
        <v>622</v>
      </c>
      <c r="F679" s="374">
        <f t="shared" si="144"/>
        <v>125</v>
      </c>
      <c r="G679" s="290">
        <f t="shared" si="142"/>
        <v>747</v>
      </c>
      <c r="H679" s="290">
        <v>747</v>
      </c>
      <c r="I679" s="298">
        <f t="shared" si="140"/>
        <v>100</v>
      </c>
      <c r="J679" s="298">
        <f t="shared" si="141"/>
        <v>89</v>
      </c>
      <c r="K679" s="383"/>
    </row>
    <row r="680" s="270" customFormat="1" spans="1:11">
      <c r="A680" s="237">
        <v>2100102</v>
      </c>
      <c r="B680" s="237" t="s">
        <v>136</v>
      </c>
      <c r="C680" s="290">
        <v>257</v>
      </c>
      <c r="D680" s="290">
        <v>312</v>
      </c>
      <c r="E680" s="290">
        <v>158</v>
      </c>
      <c r="F680" s="374">
        <f t="shared" si="144"/>
        <v>18</v>
      </c>
      <c r="G680" s="290">
        <f t="shared" si="142"/>
        <v>176</v>
      </c>
      <c r="H680" s="290">
        <v>176</v>
      </c>
      <c r="I680" s="298">
        <f t="shared" si="140"/>
        <v>100</v>
      </c>
      <c r="J680" s="298">
        <f t="shared" si="141"/>
        <v>68.5</v>
      </c>
      <c r="K680" s="383"/>
    </row>
    <row r="681" customFormat="1" hidden="1" spans="1:12">
      <c r="A681" s="237">
        <v>2100103</v>
      </c>
      <c r="B681" s="237" t="s">
        <v>137</v>
      </c>
      <c r="C681" s="290">
        <v>0</v>
      </c>
      <c r="D681" s="290">
        <v>0</v>
      </c>
      <c r="E681" s="290"/>
      <c r="F681" s="374">
        <f t="shared" si="144"/>
        <v>0</v>
      </c>
      <c r="G681" s="290">
        <f t="shared" si="142"/>
        <v>0</v>
      </c>
      <c r="H681" s="290">
        <v>0</v>
      </c>
      <c r="I681" s="298" t="str">
        <f t="shared" si="140"/>
        <v/>
      </c>
      <c r="J681" s="298" t="str">
        <f t="shared" si="141"/>
        <v/>
      </c>
      <c r="K681" s="383"/>
      <c r="L681" s="270">
        <v>1</v>
      </c>
    </row>
    <row r="682" s="270" customFormat="1" spans="1:11">
      <c r="A682" s="237">
        <v>2100199</v>
      </c>
      <c r="B682" s="237" t="s">
        <v>623</v>
      </c>
      <c r="C682" s="290">
        <v>1187</v>
      </c>
      <c r="D682" s="290">
        <f>1560-1</f>
        <v>1559</v>
      </c>
      <c r="E682" s="290">
        <v>111</v>
      </c>
      <c r="F682" s="374">
        <f t="shared" si="144"/>
        <v>25</v>
      </c>
      <c r="G682" s="290">
        <f t="shared" si="142"/>
        <v>136</v>
      </c>
      <c r="H682" s="290">
        <v>136</v>
      </c>
      <c r="I682" s="298">
        <f t="shared" si="140"/>
        <v>100</v>
      </c>
      <c r="J682" s="298">
        <f t="shared" si="141"/>
        <v>11.5</v>
      </c>
      <c r="K682" s="383"/>
    </row>
    <row r="683" s="270" customFormat="1" spans="1:11">
      <c r="A683" s="237">
        <v>21002</v>
      </c>
      <c r="B683" s="373" t="s">
        <v>624</v>
      </c>
      <c r="C683" s="290">
        <f t="shared" ref="C683:H683" si="153">SUM(C684:C697)</f>
        <v>3404</v>
      </c>
      <c r="D683" s="290">
        <f t="shared" si="153"/>
        <v>7514</v>
      </c>
      <c r="E683" s="290">
        <v>776</v>
      </c>
      <c r="F683" s="290">
        <f t="shared" si="153"/>
        <v>177</v>
      </c>
      <c r="G683" s="290">
        <f t="shared" si="153"/>
        <v>953</v>
      </c>
      <c r="H683" s="290">
        <f t="shared" si="153"/>
        <v>834</v>
      </c>
      <c r="I683" s="298">
        <f t="shared" si="140"/>
        <v>87.5</v>
      </c>
      <c r="J683" s="298">
        <f t="shared" si="141"/>
        <v>24.5</v>
      </c>
      <c r="K683" s="383"/>
    </row>
    <row r="684" s="217" customFormat="1" spans="1:11">
      <c r="A684" s="237">
        <v>2100201</v>
      </c>
      <c r="B684" s="237" t="s">
        <v>625</v>
      </c>
      <c r="C684" s="290">
        <v>2761</v>
      </c>
      <c r="D684" s="290">
        <v>6870</v>
      </c>
      <c r="E684" s="290">
        <v>397</v>
      </c>
      <c r="F684" s="374">
        <f t="shared" si="144"/>
        <v>156</v>
      </c>
      <c r="G684" s="290">
        <f t="shared" si="142"/>
        <v>553</v>
      </c>
      <c r="H684" s="290">
        <v>455</v>
      </c>
      <c r="I684" s="298">
        <f t="shared" si="140"/>
        <v>82.3</v>
      </c>
      <c r="J684" s="298">
        <f t="shared" si="141"/>
        <v>16.5</v>
      </c>
      <c r="K684" s="383">
        <v>98</v>
      </c>
    </row>
    <row r="685" s="217" customFormat="1" spans="1:11">
      <c r="A685" s="237">
        <v>2100202</v>
      </c>
      <c r="B685" s="237" t="s">
        <v>626</v>
      </c>
      <c r="C685" s="290">
        <v>105</v>
      </c>
      <c r="D685" s="290">
        <v>105</v>
      </c>
      <c r="E685" s="290">
        <v>379</v>
      </c>
      <c r="F685" s="374">
        <f t="shared" si="144"/>
        <v>0</v>
      </c>
      <c r="G685" s="290">
        <f t="shared" si="142"/>
        <v>379</v>
      </c>
      <c r="H685" s="290">
        <v>379</v>
      </c>
      <c r="I685" s="298">
        <f t="shared" si="140"/>
        <v>100</v>
      </c>
      <c r="J685" s="298">
        <f t="shared" si="141"/>
        <v>361</v>
      </c>
      <c r="K685" s="383"/>
    </row>
    <row r="686" customFormat="1" hidden="1" spans="1:12">
      <c r="A686" s="237">
        <v>2100203</v>
      </c>
      <c r="B686" s="237" t="s">
        <v>627</v>
      </c>
      <c r="C686" s="290">
        <v>0</v>
      </c>
      <c r="D686" s="290">
        <v>0</v>
      </c>
      <c r="E686" s="290"/>
      <c r="F686" s="374">
        <f t="shared" si="144"/>
        <v>0</v>
      </c>
      <c r="G686" s="290">
        <f t="shared" si="142"/>
        <v>0</v>
      </c>
      <c r="H686" s="290">
        <v>0</v>
      </c>
      <c r="I686" s="298" t="str">
        <f t="shared" si="140"/>
        <v/>
      </c>
      <c r="J686" s="298" t="str">
        <f t="shared" si="141"/>
        <v/>
      </c>
      <c r="K686" s="383"/>
      <c r="L686" s="270">
        <v>1</v>
      </c>
    </row>
    <row r="687" s="270" customFormat="1" hidden="1" spans="1:12">
      <c r="A687" s="237">
        <v>2100204</v>
      </c>
      <c r="B687" s="237" t="s">
        <v>628</v>
      </c>
      <c r="C687" s="290">
        <v>0</v>
      </c>
      <c r="D687" s="290">
        <v>0</v>
      </c>
      <c r="E687" s="290"/>
      <c r="F687" s="374">
        <f t="shared" si="144"/>
        <v>0</v>
      </c>
      <c r="G687" s="290">
        <f t="shared" si="142"/>
        <v>0</v>
      </c>
      <c r="H687" s="290">
        <v>0</v>
      </c>
      <c r="I687" s="298" t="str">
        <f t="shared" si="140"/>
        <v/>
      </c>
      <c r="J687" s="298" t="str">
        <f t="shared" si="141"/>
        <v/>
      </c>
      <c r="K687" s="383"/>
      <c r="L687" s="270">
        <v>1</v>
      </c>
    </row>
    <row r="688" s="270" customFormat="1" hidden="1" spans="1:12">
      <c r="A688" s="237">
        <v>2100205</v>
      </c>
      <c r="B688" s="237" t="s">
        <v>629</v>
      </c>
      <c r="C688" s="290">
        <v>0</v>
      </c>
      <c r="D688" s="290">
        <v>0</v>
      </c>
      <c r="E688" s="290"/>
      <c r="F688" s="374">
        <f t="shared" si="144"/>
        <v>0</v>
      </c>
      <c r="G688" s="290">
        <f t="shared" si="142"/>
        <v>0</v>
      </c>
      <c r="H688" s="290">
        <v>0</v>
      </c>
      <c r="I688" s="298" t="str">
        <f t="shared" si="140"/>
        <v/>
      </c>
      <c r="J688" s="298" t="str">
        <f t="shared" si="141"/>
        <v/>
      </c>
      <c r="K688" s="383"/>
      <c r="L688" s="270">
        <v>1</v>
      </c>
    </row>
    <row r="689" s="270" customFormat="1" spans="1:11">
      <c r="A689" s="237">
        <v>2100206</v>
      </c>
      <c r="B689" s="237" t="s">
        <v>630</v>
      </c>
      <c r="C689" s="290">
        <v>538</v>
      </c>
      <c r="D689" s="290">
        <v>539</v>
      </c>
      <c r="E689" s="290">
        <v>0</v>
      </c>
      <c r="F689" s="374">
        <f t="shared" si="144"/>
        <v>21</v>
      </c>
      <c r="G689" s="290">
        <f t="shared" si="142"/>
        <v>21</v>
      </c>
      <c r="H689" s="290">
        <v>0</v>
      </c>
      <c r="I689" s="298">
        <f t="shared" si="140"/>
        <v>0</v>
      </c>
      <c r="J689" s="298">
        <f t="shared" si="141"/>
        <v>0</v>
      </c>
      <c r="K689" s="383">
        <v>21</v>
      </c>
    </row>
    <row r="690" s="270" customFormat="1" hidden="1" spans="1:12">
      <c r="A690" s="237">
        <v>2100207</v>
      </c>
      <c r="B690" s="237" t="s">
        <v>631</v>
      </c>
      <c r="C690" s="290">
        <v>0</v>
      </c>
      <c r="D690" s="290">
        <v>0</v>
      </c>
      <c r="E690" s="290"/>
      <c r="F690" s="374">
        <f t="shared" si="144"/>
        <v>0</v>
      </c>
      <c r="G690" s="290">
        <f t="shared" si="142"/>
        <v>0</v>
      </c>
      <c r="H690" s="290">
        <v>0</v>
      </c>
      <c r="I690" s="298" t="str">
        <f t="shared" si="140"/>
        <v/>
      </c>
      <c r="J690" s="298" t="str">
        <f t="shared" si="141"/>
        <v/>
      </c>
      <c r="K690" s="383"/>
      <c r="L690" s="270">
        <v>1</v>
      </c>
    </row>
    <row r="691" s="270" customFormat="1" hidden="1" spans="1:12">
      <c r="A691" s="237">
        <v>2100208</v>
      </c>
      <c r="B691" s="237" t="s">
        <v>632</v>
      </c>
      <c r="C691" s="290">
        <v>0</v>
      </c>
      <c r="D691" s="290">
        <v>0</v>
      </c>
      <c r="E691" s="290"/>
      <c r="F691" s="374">
        <f t="shared" si="144"/>
        <v>0</v>
      </c>
      <c r="G691" s="290">
        <f t="shared" si="142"/>
        <v>0</v>
      </c>
      <c r="H691" s="290">
        <v>0</v>
      </c>
      <c r="I691" s="298" t="str">
        <f t="shared" si="140"/>
        <v/>
      </c>
      <c r="J691" s="298" t="str">
        <f t="shared" si="141"/>
        <v/>
      </c>
      <c r="K691" s="383"/>
      <c r="L691" s="270">
        <v>1</v>
      </c>
    </row>
    <row r="692" s="270" customFormat="1" hidden="1" spans="1:12">
      <c r="A692" s="237">
        <v>2100209</v>
      </c>
      <c r="B692" s="237" t="s">
        <v>633</v>
      </c>
      <c r="C692" s="290">
        <v>0</v>
      </c>
      <c r="D692" s="290">
        <v>0</v>
      </c>
      <c r="E692" s="290"/>
      <c r="F692" s="374">
        <f t="shared" si="144"/>
        <v>0</v>
      </c>
      <c r="G692" s="290">
        <f t="shared" si="142"/>
        <v>0</v>
      </c>
      <c r="H692" s="290">
        <v>0</v>
      </c>
      <c r="I692" s="298" t="str">
        <f t="shared" si="140"/>
        <v/>
      </c>
      <c r="J692" s="298" t="str">
        <f t="shared" si="141"/>
        <v/>
      </c>
      <c r="K692" s="383"/>
      <c r="L692" s="270">
        <v>1</v>
      </c>
    </row>
    <row r="693" customFormat="1" hidden="1" spans="1:12">
      <c r="A693" s="237">
        <v>2100210</v>
      </c>
      <c r="B693" s="237" t="s">
        <v>634</v>
      </c>
      <c r="C693" s="290">
        <v>0</v>
      </c>
      <c r="D693" s="290">
        <v>0</v>
      </c>
      <c r="E693" s="290"/>
      <c r="F693" s="374">
        <f t="shared" si="144"/>
        <v>0</v>
      </c>
      <c r="G693" s="290">
        <f t="shared" si="142"/>
        <v>0</v>
      </c>
      <c r="H693" s="290">
        <v>0</v>
      </c>
      <c r="I693" s="298" t="str">
        <f t="shared" si="140"/>
        <v/>
      </c>
      <c r="J693" s="298" t="str">
        <f t="shared" si="141"/>
        <v/>
      </c>
      <c r="K693" s="383"/>
      <c r="L693" s="270">
        <v>1</v>
      </c>
    </row>
    <row r="694" s="270" customFormat="1" hidden="1" spans="1:12">
      <c r="A694" s="237">
        <v>2100211</v>
      </c>
      <c r="B694" s="237" t="s">
        <v>635</v>
      </c>
      <c r="C694" s="290">
        <v>0</v>
      </c>
      <c r="D694" s="290">
        <v>0</v>
      </c>
      <c r="E694" s="290"/>
      <c r="F694" s="374">
        <f t="shared" si="144"/>
        <v>0</v>
      </c>
      <c r="G694" s="290">
        <f t="shared" si="142"/>
        <v>0</v>
      </c>
      <c r="H694" s="290">
        <v>0</v>
      </c>
      <c r="I694" s="298" t="str">
        <f t="shared" si="140"/>
        <v/>
      </c>
      <c r="J694" s="298" t="str">
        <f t="shared" si="141"/>
        <v/>
      </c>
      <c r="K694" s="383"/>
      <c r="L694" s="270">
        <v>1</v>
      </c>
    </row>
    <row r="695" s="270" customFormat="1" hidden="1" spans="1:12">
      <c r="A695" s="237">
        <v>2100212</v>
      </c>
      <c r="B695" s="237" t="s">
        <v>636</v>
      </c>
      <c r="C695" s="290">
        <v>0</v>
      </c>
      <c r="D695" s="290">
        <v>0</v>
      </c>
      <c r="E695" s="290"/>
      <c r="F695" s="374">
        <f t="shared" si="144"/>
        <v>0</v>
      </c>
      <c r="G695" s="290">
        <f t="shared" si="142"/>
        <v>0</v>
      </c>
      <c r="H695" s="290">
        <v>0</v>
      </c>
      <c r="I695" s="298" t="str">
        <f t="shared" si="140"/>
        <v/>
      </c>
      <c r="J695" s="298" t="str">
        <f t="shared" si="141"/>
        <v/>
      </c>
      <c r="K695" s="383"/>
      <c r="L695" s="270">
        <v>1</v>
      </c>
    </row>
    <row r="696" s="270" customFormat="1" hidden="1" spans="1:12">
      <c r="A696" s="237">
        <v>2100213</v>
      </c>
      <c r="B696" s="237" t="s">
        <v>1212</v>
      </c>
      <c r="C696" s="290"/>
      <c r="D696" s="290"/>
      <c r="E696" s="290"/>
      <c r="F696" s="374">
        <f t="shared" si="144"/>
        <v>0</v>
      </c>
      <c r="G696" s="290">
        <f t="shared" si="142"/>
        <v>0</v>
      </c>
      <c r="H696" s="290">
        <v>0</v>
      </c>
      <c r="I696" s="298" t="str">
        <f t="shared" si="140"/>
        <v/>
      </c>
      <c r="J696" s="298" t="str">
        <f t="shared" si="141"/>
        <v/>
      </c>
      <c r="K696" s="383"/>
      <c r="L696" s="270">
        <v>1</v>
      </c>
    </row>
    <row r="697" s="270" customFormat="1" hidden="1" spans="1:12">
      <c r="A697" s="237">
        <v>2100299</v>
      </c>
      <c r="B697" s="237" t="s">
        <v>637</v>
      </c>
      <c r="C697" s="290">
        <v>0</v>
      </c>
      <c r="D697" s="290">
        <v>0</v>
      </c>
      <c r="E697" s="290"/>
      <c r="F697" s="374">
        <f t="shared" si="144"/>
        <v>0</v>
      </c>
      <c r="G697" s="290">
        <f t="shared" si="142"/>
        <v>0</v>
      </c>
      <c r="H697" s="290">
        <v>0</v>
      </c>
      <c r="I697" s="298" t="str">
        <f t="shared" si="140"/>
        <v/>
      </c>
      <c r="J697" s="298" t="str">
        <f t="shared" si="141"/>
        <v/>
      </c>
      <c r="K697" s="383"/>
      <c r="L697" s="270">
        <v>1</v>
      </c>
    </row>
    <row r="698" s="217" customFormat="1" spans="1:11">
      <c r="A698" s="237">
        <v>21003</v>
      </c>
      <c r="B698" s="373" t="s">
        <v>638</v>
      </c>
      <c r="C698" s="290">
        <f t="shared" ref="C698:H698" si="154">SUM(C699:C701)</f>
        <v>10354</v>
      </c>
      <c r="D698" s="290">
        <f t="shared" si="154"/>
        <v>10377</v>
      </c>
      <c r="E698" s="290">
        <v>7570</v>
      </c>
      <c r="F698" s="290">
        <f t="shared" si="154"/>
        <v>2270</v>
      </c>
      <c r="G698" s="290">
        <f t="shared" si="154"/>
        <v>9840</v>
      </c>
      <c r="H698" s="290">
        <f t="shared" si="154"/>
        <v>9840</v>
      </c>
      <c r="I698" s="298">
        <f t="shared" si="140"/>
        <v>100</v>
      </c>
      <c r="J698" s="298">
        <f t="shared" si="141"/>
        <v>95</v>
      </c>
      <c r="K698" s="383"/>
    </row>
    <row r="699" customFormat="1" hidden="1" spans="1:12">
      <c r="A699" s="237">
        <v>2100301</v>
      </c>
      <c r="B699" s="237" t="s">
        <v>639</v>
      </c>
      <c r="C699" s="290">
        <v>0</v>
      </c>
      <c r="D699" s="290">
        <v>0</v>
      </c>
      <c r="E699" s="290"/>
      <c r="F699" s="374">
        <f t="shared" si="144"/>
        <v>0</v>
      </c>
      <c r="G699" s="290">
        <f t="shared" si="142"/>
        <v>0</v>
      </c>
      <c r="H699" s="290">
        <v>0</v>
      </c>
      <c r="I699" s="298" t="str">
        <f t="shared" si="140"/>
        <v/>
      </c>
      <c r="J699" s="298" t="str">
        <f t="shared" si="141"/>
        <v/>
      </c>
      <c r="K699" s="383"/>
      <c r="L699" s="270">
        <v>1</v>
      </c>
    </row>
    <row r="700" s="270" customFormat="1" spans="1:11">
      <c r="A700" s="237">
        <v>2100302</v>
      </c>
      <c r="B700" s="237" t="s">
        <v>640</v>
      </c>
      <c r="C700" s="290">
        <v>10354</v>
      </c>
      <c r="D700" s="290">
        <v>10377</v>
      </c>
      <c r="E700" s="290">
        <v>7570</v>
      </c>
      <c r="F700" s="374">
        <f t="shared" si="144"/>
        <v>2270</v>
      </c>
      <c r="G700" s="290">
        <f t="shared" si="142"/>
        <v>9840</v>
      </c>
      <c r="H700" s="290">
        <v>9840</v>
      </c>
      <c r="I700" s="298">
        <f t="shared" si="140"/>
        <v>100</v>
      </c>
      <c r="J700" s="298">
        <f t="shared" si="141"/>
        <v>95</v>
      </c>
      <c r="K700" s="383"/>
    </row>
    <row r="701" s="270" customFormat="1" hidden="1" spans="1:12">
      <c r="A701" s="237">
        <v>2100399</v>
      </c>
      <c r="B701" s="237" t="s">
        <v>641</v>
      </c>
      <c r="C701" s="290">
        <v>0</v>
      </c>
      <c r="D701" s="290">
        <v>0</v>
      </c>
      <c r="E701" s="290"/>
      <c r="F701" s="374">
        <f t="shared" si="144"/>
        <v>0</v>
      </c>
      <c r="G701" s="290">
        <f t="shared" si="142"/>
        <v>0</v>
      </c>
      <c r="H701" s="290">
        <v>0</v>
      </c>
      <c r="I701" s="298" t="str">
        <f t="shared" si="140"/>
        <v/>
      </c>
      <c r="J701" s="298" t="str">
        <f t="shared" si="141"/>
        <v/>
      </c>
      <c r="K701" s="383"/>
      <c r="L701" s="270">
        <v>1</v>
      </c>
    </row>
    <row r="702" s="217" customFormat="1" spans="1:11">
      <c r="A702" s="237">
        <v>21004</v>
      </c>
      <c r="B702" s="373" t="s">
        <v>642</v>
      </c>
      <c r="C702" s="290">
        <f t="shared" ref="C702:H702" si="155">SUM(C703:C713)</f>
        <v>12879</v>
      </c>
      <c r="D702" s="290">
        <f t="shared" si="155"/>
        <v>16969</v>
      </c>
      <c r="E702" s="290">
        <v>11867</v>
      </c>
      <c r="F702" s="290">
        <f t="shared" si="155"/>
        <v>5588</v>
      </c>
      <c r="G702" s="290">
        <f t="shared" si="155"/>
        <v>17455</v>
      </c>
      <c r="H702" s="290">
        <f t="shared" si="155"/>
        <v>16570</v>
      </c>
      <c r="I702" s="298">
        <f t="shared" si="140"/>
        <v>94.9</v>
      </c>
      <c r="J702" s="298">
        <f t="shared" si="141"/>
        <v>128.7</v>
      </c>
      <c r="K702" s="383"/>
    </row>
    <row r="703" s="217" customFormat="1" spans="1:11">
      <c r="A703" s="237">
        <v>2100401</v>
      </c>
      <c r="B703" s="237" t="s">
        <v>643</v>
      </c>
      <c r="C703" s="290">
        <v>2552</v>
      </c>
      <c r="D703" s="290">
        <v>2799</v>
      </c>
      <c r="E703" s="290">
        <v>1023</v>
      </c>
      <c r="F703" s="374">
        <f t="shared" si="144"/>
        <v>298</v>
      </c>
      <c r="G703" s="290">
        <f t="shared" si="142"/>
        <v>1321</v>
      </c>
      <c r="H703" s="290">
        <v>1321</v>
      </c>
      <c r="I703" s="298">
        <f t="shared" si="140"/>
        <v>100</v>
      </c>
      <c r="J703" s="298">
        <f t="shared" si="141"/>
        <v>51.8</v>
      </c>
      <c r="K703" s="383"/>
    </row>
    <row r="704" s="217" customFormat="1" spans="1:11">
      <c r="A704" s="237">
        <v>2100402</v>
      </c>
      <c r="B704" s="237" t="s">
        <v>644</v>
      </c>
      <c r="C704" s="290">
        <v>573</v>
      </c>
      <c r="D704" s="290">
        <v>607</v>
      </c>
      <c r="E704" s="290">
        <v>485</v>
      </c>
      <c r="F704" s="374">
        <f t="shared" si="144"/>
        <v>105</v>
      </c>
      <c r="G704" s="290">
        <f t="shared" si="142"/>
        <v>590</v>
      </c>
      <c r="H704" s="290">
        <v>590</v>
      </c>
      <c r="I704" s="298">
        <f t="shared" si="140"/>
        <v>100</v>
      </c>
      <c r="J704" s="298">
        <f t="shared" si="141"/>
        <v>103</v>
      </c>
      <c r="K704" s="383"/>
    </row>
    <row r="705" s="217" customFormat="1" spans="1:11">
      <c r="A705" s="237">
        <v>2100403</v>
      </c>
      <c r="B705" s="237" t="s">
        <v>645</v>
      </c>
      <c r="C705" s="290">
        <v>414</v>
      </c>
      <c r="D705" s="290">
        <v>414</v>
      </c>
      <c r="E705" s="290">
        <v>120</v>
      </c>
      <c r="F705" s="374">
        <f t="shared" si="144"/>
        <v>0</v>
      </c>
      <c r="G705" s="290">
        <f t="shared" si="142"/>
        <v>120</v>
      </c>
      <c r="H705" s="290">
        <v>120</v>
      </c>
      <c r="I705" s="298">
        <f t="shared" si="140"/>
        <v>100</v>
      </c>
      <c r="J705" s="298">
        <f t="shared" si="141"/>
        <v>29</v>
      </c>
      <c r="K705" s="383"/>
    </row>
    <row r="706" s="217" customFormat="1" spans="1:11">
      <c r="A706" s="237">
        <v>2100404</v>
      </c>
      <c r="B706" s="237" t="s">
        <v>646</v>
      </c>
      <c r="C706" s="290">
        <v>0</v>
      </c>
      <c r="D706" s="290">
        <v>3767</v>
      </c>
      <c r="E706" s="290"/>
      <c r="F706" s="374">
        <f t="shared" si="144"/>
        <v>0</v>
      </c>
      <c r="G706" s="290">
        <f t="shared" si="142"/>
        <v>0</v>
      </c>
      <c r="H706" s="290">
        <v>0</v>
      </c>
      <c r="I706" s="298" t="str">
        <f t="shared" si="140"/>
        <v/>
      </c>
      <c r="J706" s="298" t="str">
        <f t="shared" si="141"/>
        <v/>
      </c>
      <c r="K706" s="383"/>
    </row>
    <row r="707" customFormat="1" hidden="1" spans="1:12">
      <c r="A707" s="237">
        <v>2100405</v>
      </c>
      <c r="B707" s="237" t="s">
        <v>647</v>
      </c>
      <c r="C707" s="290">
        <v>0</v>
      </c>
      <c r="D707" s="290">
        <v>0</v>
      </c>
      <c r="E707" s="290"/>
      <c r="F707" s="374">
        <f t="shared" si="144"/>
        <v>0</v>
      </c>
      <c r="G707" s="290">
        <f t="shared" si="142"/>
        <v>0</v>
      </c>
      <c r="H707" s="290">
        <v>0</v>
      </c>
      <c r="I707" s="298" t="str">
        <f t="shared" si="140"/>
        <v/>
      </c>
      <c r="J707" s="298" t="str">
        <f t="shared" si="141"/>
        <v/>
      </c>
      <c r="K707" s="383"/>
      <c r="L707" s="270">
        <v>1</v>
      </c>
    </row>
    <row r="708" s="217" customFormat="1" spans="1:11">
      <c r="A708" s="237">
        <v>2100406</v>
      </c>
      <c r="B708" s="237" t="s">
        <v>648</v>
      </c>
      <c r="C708" s="290">
        <v>0</v>
      </c>
      <c r="D708" s="290">
        <v>0</v>
      </c>
      <c r="E708" s="290">
        <v>0</v>
      </c>
      <c r="F708" s="374">
        <f t="shared" si="144"/>
        <v>1</v>
      </c>
      <c r="G708" s="290">
        <f t="shared" si="142"/>
        <v>1</v>
      </c>
      <c r="H708" s="290">
        <v>1</v>
      </c>
      <c r="I708" s="298">
        <f t="shared" si="140"/>
        <v>100</v>
      </c>
      <c r="J708" s="298" t="str">
        <f t="shared" si="141"/>
        <v/>
      </c>
      <c r="K708" s="383"/>
    </row>
    <row r="709" s="270" customFormat="1" hidden="1" spans="1:12">
      <c r="A709" s="237">
        <v>2100407</v>
      </c>
      <c r="B709" s="237" t="s">
        <v>649</v>
      </c>
      <c r="C709" s="290">
        <v>0</v>
      </c>
      <c r="D709" s="290">
        <v>0</v>
      </c>
      <c r="E709" s="290"/>
      <c r="F709" s="374">
        <f t="shared" si="144"/>
        <v>0</v>
      </c>
      <c r="G709" s="290">
        <f t="shared" si="142"/>
        <v>0</v>
      </c>
      <c r="H709" s="290">
        <v>0</v>
      </c>
      <c r="I709" s="298" t="str">
        <f t="shared" si="140"/>
        <v/>
      </c>
      <c r="J709" s="298" t="str">
        <f t="shared" si="141"/>
        <v/>
      </c>
      <c r="K709" s="383"/>
      <c r="L709" s="270">
        <v>1</v>
      </c>
    </row>
    <row r="710" s="217" customFormat="1" spans="1:11">
      <c r="A710" s="237">
        <v>2100408</v>
      </c>
      <c r="B710" s="237" t="s">
        <v>650</v>
      </c>
      <c r="C710" s="290">
        <v>5863</v>
      </c>
      <c r="D710" s="290">
        <v>5863</v>
      </c>
      <c r="E710" s="290">
        <v>4099</v>
      </c>
      <c r="F710" s="374">
        <f t="shared" si="144"/>
        <v>2181</v>
      </c>
      <c r="G710" s="290">
        <f t="shared" si="142"/>
        <v>6280</v>
      </c>
      <c r="H710" s="290">
        <v>6217</v>
      </c>
      <c r="I710" s="298">
        <f t="shared" si="140"/>
        <v>99</v>
      </c>
      <c r="J710" s="298">
        <f t="shared" si="141"/>
        <v>106</v>
      </c>
      <c r="K710" s="383">
        <v>63</v>
      </c>
    </row>
    <row r="711" s="270" customFormat="1" spans="1:11">
      <c r="A711" s="237">
        <v>2100409</v>
      </c>
      <c r="B711" s="237" t="s">
        <v>651</v>
      </c>
      <c r="C711" s="290">
        <v>524</v>
      </c>
      <c r="D711" s="290">
        <v>488</v>
      </c>
      <c r="E711" s="290">
        <v>124</v>
      </c>
      <c r="F711" s="374">
        <f t="shared" si="144"/>
        <v>524</v>
      </c>
      <c r="G711" s="290">
        <f t="shared" ref="G711:G773" si="156">H711+K711</f>
        <v>648</v>
      </c>
      <c r="H711" s="290">
        <v>139</v>
      </c>
      <c r="I711" s="298">
        <f t="shared" ref="I711:I774" si="157">IF(ISERROR(H711/G711),"",H711/G711*100)</f>
        <v>21.5</v>
      </c>
      <c r="J711" s="298">
        <f t="shared" ref="J711:J774" si="158">IF(ISERROR(H711/C711),"",H711/C711*100)</f>
        <v>26.5</v>
      </c>
      <c r="K711" s="383">
        <v>509</v>
      </c>
    </row>
    <row r="712" s="217" customFormat="1" spans="1:11">
      <c r="A712" s="237">
        <v>2100410</v>
      </c>
      <c r="B712" s="237" t="s">
        <v>652</v>
      </c>
      <c r="C712" s="290">
        <v>2496</v>
      </c>
      <c r="D712" s="290">
        <v>2875</v>
      </c>
      <c r="E712" s="290">
        <v>5967</v>
      </c>
      <c r="F712" s="374">
        <f t="shared" si="144"/>
        <v>2203</v>
      </c>
      <c r="G712" s="290">
        <f t="shared" si="156"/>
        <v>8170</v>
      </c>
      <c r="H712" s="290">
        <v>7988</v>
      </c>
      <c r="I712" s="298">
        <f t="shared" si="157"/>
        <v>97.8</v>
      </c>
      <c r="J712" s="298">
        <f t="shared" si="158"/>
        <v>320</v>
      </c>
      <c r="K712" s="383">
        <v>182</v>
      </c>
    </row>
    <row r="713" s="270" customFormat="1" spans="1:11">
      <c r="A713" s="237">
        <v>2100499</v>
      </c>
      <c r="B713" s="237" t="s">
        <v>653</v>
      </c>
      <c r="C713" s="290">
        <v>457</v>
      </c>
      <c r="D713" s="290">
        <v>156</v>
      </c>
      <c r="E713" s="290">
        <v>49</v>
      </c>
      <c r="F713" s="374">
        <f t="shared" si="144"/>
        <v>276</v>
      </c>
      <c r="G713" s="290">
        <f t="shared" si="156"/>
        <v>325</v>
      </c>
      <c r="H713" s="290">
        <v>194</v>
      </c>
      <c r="I713" s="298">
        <f t="shared" si="157"/>
        <v>59.7</v>
      </c>
      <c r="J713" s="298">
        <f t="shared" si="158"/>
        <v>42.5</v>
      </c>
      <c r="K713" s="383">
        <v>131</v>
      </c>
    </row>
    <row r="714" s="270" customFormat="1" spans="1:11">
      <c r="A714" s="237">
        <v>21006</v>
      </c>
      <c r="B714" s="373" t="s">
        <v>654</v>
      </c>
      <c r="C714" s="290">
        <f t="shared" ref="C714:H714" si="159">SUM(C715:C716)</f>
        <v>28</v>
      </c>
      <c r="D714" s="290">
        <f t="shared" si="159"/>
        <v>28</v>
      </c>
      <c r="E714" s="290">
        <v>0</v>
      </c>
      <c r="F714" s="290">
        <f t="shared" si="159"/>
        <v>58</v>
      </c>
      <c r="G714" s="290">
        <f t="shared" si="159"/>
        <v>58</v>
      </c>
      <c r="H714" s="290">
        <f t="shared" si="159"/>
        <v>28</v>
      </c>
      <c r="I714" s="298">
        <f t="shared" si="157"/>
        <v>48.3</v>
      </c>
      <c r="J714" s="298">
        <f t="shared" si="158"/>
        <v>100</v>
      </c>
      <c r="K714" s="383"/>
    </row>
    <row r="715" s="270" customFormat="1" spans="1:11">
      <c r="A715" s="237">
        <v>2100601</v>
      </c>
      <c r="B715" s="237" t="s">
        <v>655</v>
      </c>
      <c r="C715" s="290">
        <v>28</v>
      </c>
      <c r="D715" s="290">
        <v>28</v>
      </c>
      <c r="E715" s="290">
        <v>0</v>
      </c>
      <c r="F715" s="374">
        <f t="shared" ref="F715:F777" si="160">G715-E715</f>
        <v>58</v>
      </c>
      <c r="G715" s="290">
        <f t="shared" si="156"/>
        <v>58</v>
      </c>
      <c r="H715" s="290">
        <v>28</v>
      </c>
      <c r="I715" s="298">
        <f t="shared" si="157"/>
        <v>48.3</v>
      </c>
      <c r="J715" s="298">
        <f t="shared" si="158"/>
        <v>100</v>
      </c>
      <c r="K715" s="383">
        <v>30</v>
      </c>
    </row>
    <row r="716" s="270" customFormat="1" hidden="1" spans="1:12">
      <c r="A716" s="237">
        <v>2100699</v>
      </c>
      <c r="B716" s="237" t="s">
        <v>656</v>
      </c>
      <c r="C716" s="290">
        <v>0</v>
      </c>
      <c r="D716" s="290">
        <v>0</v>
      </c>
      <c r="E716" s="290"/>
      <c r="F716" s="374">
        <f t="shared" si="160"/>
        <v>0</v>
      </c>
      <c r="G716" s="290">
        <f t="shared" si="156"/>
        <v>0</v>
      </c>
      <c r="H716" s="290">
        <v>0</v>
      </c>
      <c r="I716" s="298" t="str">
        <f t="shared" si="157"/>
        <v/>
      </c>
      <c r="J716" s="298" t="str">
        <f t="shared" si="158"/>
        <v/>
      </c>
      <c r="K716" s="383"/>
      <c r="L716" s="270">
        <v>1</v>
      </c>
    </row>
    <row r="717" s="270" customFormat="1" spans="1:11">
      <c r="A717" s="237">
        <v>21007</v>
      </c>
      <c r="B717" s="373" t="s">
        <v>657</v>
      </c>
      <c r="C717" s="290">
        <f t="shared" ref="C717:H717" si="161">SUM(C718:C720)</f>
        <v>5245</v>
      </c>
      <c r="D717" s="290">
        <f t="shared" si="161"/>
        <v>5414</v>
      </c>
      <c r="E717" s="290">
        <v>5731</v>
      </c>
      <c r="F717" s="290">
        <f t="shared" si="161"/>
        <v>733</v>
      </c>
      <c r="G717" s="290">
        <f t="shared" si="161"/>
        <v>6464</v>
      </c>
      <c r="H717" s="290">
        <f t="shared" si="161"/>
        <v>6464</v>
      </c>
      <c r="I717" s="298">
        <f t="shared" si="157"/>
        <v>100</v>
      </c>
      <c r="J717" s="298">
        <f t="shared" si="158"/>
        <v>123.2</v>
      </c>
      <c r="K717" s="383"/>
    </row>
    <row r="718" s="217" customFormat="1" spans="1:11">
      <c r="A718" s="237">
        <v>2100716</v>
      </c>
      <c r="B718" s="237" t="s">
        <v>658</v>
      </c>
      <c r="C718" s="290">
        <v>18</v>
      </c>
      <c r="D718" s="290">
        <v>20</v>
      </c>
      <c r="E718" s="290">
        <v>30</v>
      </c>
      <c r="F718" s="374">
        <f t="shared" si="160"/>
        <v>3</v>
      </c>
      <c r="G718" s="290">
        <f t="shared" si="156"/>
        <v>33</v>
      </c>
      <c r="H718" s="290">
        <v>33</v>
      </c>
      <c r="I718" s="298">
        <f t="shared" si="157"/>
        <v>100</v>
      </c>
      <c r="J718" s="298">
        <f t="shared" si="158"/>
        <v>183.3</v>
      </c>
      <c r="K718" s="383"/>
    </row>
    <row r="719" s="217" customFormat="1" spans="1:11">
      <c r="A719" s="237">
        <v>2100717</v>
      </c>
      <c r="B719" s="237" t="s">
        <v>659</v>
      </c>
      <c r="C719" s="290">
        <v>5171</v>
      </c>
      <c r="D719" s="290">
        <v>5339</v>
      </c>
      <c r="E719" s="290">
        <v>5294</v>
      </c>
      <c r="F719" s="374">
        <f t="shared" si="160"/>
        <v>721</v>
      </c>
      <c r="G719" s="290">
        <f t="shared" si="156"/>
        <v>6015</v>
      </c>
      <c r="H719" s="290">
        <v>6015</v>
      </c>
      <c r="I719" s="298">
        <f t="shared" si="157"/>
        <v>100</v>
      </c>
      <c r="J719" s="298">
        <f t="shared" si="158"/>
        <v>116.3</v>
      </c>
      <c r="K719" s="383"/>
    </row>
    <row r="720" s="217" customFormat="1" spans="1:11">
      <c r="A720" s="237">
        <v>2100799</v>
      </c>
      <c r="B720" s="237" t="s">
        <v>660</v>
      </c>
      <c r="C720" s="290">
        <v>56</v>
      </c>
      <c r="D720" s="290">
        <v>55</v>
      </c>
      <c r="E720" s="290">
        <v>407</v>
      </c>
      <c r="F720" s="374">
        <f t="shared" si="160"/>
        <v>9</v>
      </c>
      <c r="G720" s="290">
        <f t="shared" si="156"/>
        <v>416</v>
      </c>
      <c r="H720" s="290">
        <v>416</v>
      </c>
      <c r="I720" s="298">
        <f t="shared" si="157"/>
        <v>100</v>
      </c>
      <c r="J720" s="298">
        <f t="shared" si="158"/>
        <v>742.9</v>
      </c>
      <c r="K720" s="383"/>
    </row>
    <row r="721" s="270" customFormat="1" spans="1:11">
      <c r="A721" s="237">
        <v>21011</v>
      </c>
      <c r="B721" s="373" t="s">
        <v>661</v>
      </c>
      <c r="C721" s="290">
        <f t="shared" ref="C721:H721" si="162">SUM(C722:C725)</f>
        <v>11282</v>
      </c>
      <c r="D721" s="290">
        <f t="shared" si="162"/>
        <v>13039</v>
      </c>
      <c r="E721" s="290">
        <v>10137</v>
      </c>
      <c r="F721" s="290">
        <f t="shared" si="162"/>
        <v>1382</v>
      </c>
      <c r="G721" s="290">
        <f t="shared" si="162"/>
        <v>11519</v>
      </c>
      <c r="H721" s="290">
        <f t="shared" si="162"/>
        <v>11519</v>
      </c>
      <c r="I721" s="298">
        <f t="shared" si="157"/>
        <v>100</v>
      </c>
      <c r="J721" s="298">
        <f t="shared" si="158"/>
        <v>102.1</v>
      </c>
      <c r="K721" s="383"/>
    </row>
    <row r="722" s="270" customFormat="1" spans="1:11">
      <c r="A722" s="237">
        <v>2101101</v>
      </c>
      <c r="B722" s="237" t="s">
        <v>662</v>
      </c>
      <c r="C722" s="290">
        <v>2536</v>
      </c>
      <c r="D722" s="290">
        <v>2662</v>
      </c>
      <c r="E722" s="290">
        <v>2327</v>
      </c>
      <c r="F722" s="374">
        <f t="shared" si="160"/>
        <v>315</v>
      </c>
      <c r="G722" s="290">
        <f t="shared" si="156"/>
        <v>2642</v>
      </c>
      <c r="H722" s="290">
        <v>2642</v>
      </c>
      <c r="I722" s="298">
        <f t="shared" si="157"/>
        <v>100</v>
      </c>
      <c r="J722" s="298">
        <f t="shared" si="158"/>
        <v>104.2</v>
      </c>
      <c r="K722" s="383"/>
    </row>
    <row r="723" s="270" customFormat="1" spans="1:11">
      <c r="A723" s="237">
        <v>2101102</v>
      </c>
      <c r="B723" s="237" t="s">
        <v>663</v>
      </c>
      <c r="C723" s="290">
        <v>7451</v>
      </c>
      <c r="D723" s="290">
        <v>7948</v>
      </c>
      <c r="E723" s="290">
        <v>6490</v>
      </c>
      <c r="F723" s="374">
        <f t="shared" si="160"/>
        <v>976</v>
      </c>
      <c r="G723" s="290">
        <f t="shared" si="156"/>
        <v>7466</v>
      </c>
      <c r="H723" s="290">
        <v>7466</v>
      </c>
      <c r="I723" s="298">
        <f t="shared" si="157"/>
        <v>100</v>
      </c>
      <c r="J723" s="298">
        <f t="shared" si="158"/>
        <v>100.2</v>
      </c>
      <c r="K723" s="383"/>
    </row>
    <row r="724" s="270" customFormat="1" spans="1:11">
      <c r="A724" s="237">
        <v>2101103</v>
      </c>
      <c r="B724" s="237" t="s">
        <v>664</v>
      </c>
      <c r="C724" s="290">
        <v>322</v>
      </c>
      <c r="D724" s="290">
        <v>645</v>
      </c>
      <c r="E724" s="290">
        <v>1178</v>
      </c>
      <c r="F724" s="374">
        <f t="shared" si="160"/>
        <v>5</v>
      </c>
      <c r="G724" s="290">
        <f t="shared" si="156"/>
        <v>1183</v>
      </c>
      <c r="H724" s="290">
        <v>1183</v>
      </c>
      <c r="I724" s="298">
        <f t="shared" si="157"/>
        <v>100</v>
      </c>
      <c r="J724" s="298">
        <f t="shared" si="158"/>
        <v>367.4</v>
      </c>
      <c r="K724" s="383"/>
    </row>
    <row r="725" s="270" customFormat="1" spans="1:11">
      <c r="A725" s="237">
        <v>2101199</v>
      </c>
      <c r="B725" s="237" t="s">
        <v>665</v>
      </c>
      <c r="C725" s="290">
        <v>973</v>
      </c>
      <c r="D725" s="290">
        <v>1784</v>
      </c>
      <c r="E725" s="290">
        <v>142</v>
      </c>
      <c r="F725" s="374">
        <f t="shared" si="160"/>
        <v>86</v>
      </c>
      <c r="G725" s="290">
        <f t="shared" si="156"/>
        <v>228</v>
      </c>
      <c r="H725" s="290">
        <v>228</v>
      </c>
      <c r="I725" s="298">
        <f t="shared" si="157"/>
        <v>100</v>
      </c>
      <c r="J725" s="298">
        <f t="shared" si="158"/>
        <v>23.4</v>
      </c>
      <c r="K725" s="383"/>
    </row>
    <row r="726" s="270" customFormat="1" spans="1:11">
      <c r="A726" s="237">
        <v>21012</v>
      </c>
      <c r="B726" s="373" t="s">
        <v>666</v>
      </c>
      <c r="C726" s="290">
        <f t="shared" ref="C726:H726" si="163">SUM(C727:C729)</f>
        <v>2939</v>
      </c>
      <c r="D726" s="290">
        <f t="shared" si="163"/>
        <v>3003</v>
      </c>
      <c r="E726" s="290">
        <v>3071</v>
      </c>
      <c r="F726" s="290">
        <f t="shared" si="163"/>
        <v>0</v>
      </c>
      <c r="G726" s="290">
        <f t="shared" si="163"/>
        <v>3071</v>
      </c>
      <c r="H726" s="290">
        <f t="shared" si="163"/>
        <v>3071</v>
      </c>
      <c r="I726" s="298">
        <f t="shared" si="157"/>
        <v>100</v>
      </c>
      <c r="J726" s="298">
        <f t="shared" si="158"/>
        <v>104.5</v>
      </c>
      <c r="K726" s="383"/>
    </row>
    <row r="727" customFormat="1" hidden="1" spans="1:12">
      <c r="A727" s="237">
        <v>2101201</v>
      </c>
      <c r="B727" s="237" t="s">
        <v>667</v>
      </c>
      <c r="C727" s="290">
        <v>0</v>
      </c>
      <c r="D727" s="290">
        <v>0</v>
      </c>
      <c r="E727" s="290"/>
      <c r="F727" s="374">
        <f t="shared" si="160"/>
        <v>0</v>
      </c>
      <c r="G727" s="290">
        <f t="shared" si="156"/>
        <v>0</v>
      </c>
      <c r="H727" s="290">
        <v>0</v>
      </c>
      <c r="I727" s="298" t="str">
        <f t="shared" si="157"/>
        <v/>
      </c>
      <c r="J727" s="298" t="str">
        <f t="shared" si="158"/>
        <v/>
      </c>
      <c r="K727" s="383"/>
      <c r="L727" s="270">
        <v>1</v>
      </c>
    </row>
    <row r="728" s="270" customFormat="1" spans="1:11">
      <c r="A728" s="237">
        <v>2101202</v>
      </c>
      <c r="B728" s="237" t="s">
        <v>668</v>
      </c>
      <c r="C728" s="290">
        <v>2939</v>
      </c>
      <c r="D728" s="290">
        <v>3003</v>
      </c>
      <c r="E728" s="290">
        <v>3071</v>
      </c>
      <c r="F728" s="374">
        <f t="shared" si="160"/>
        <v>0</v>
      </c>
      <c r="G728" s="290">
        <f t="shared" si="156"/>
        <v>3071</v>
      </c>
      <c r="H728" s="290">
        <v>3071</v>
      </c>
      <c r="I728" s="298">
        <f t="shared" si="157"/>
        <v>100</v>
      </c>
      <c r="J728" s="298">
        <f t="shared" si="158"/>
        <v>104.5</v>
      </c>
      <c r="K728" s="383"/>
    </row>
    <row r="729" s="270" customFormat="1" hidden="1" spans="1:12">
      <c r="A729" s="237">
        <v>2101299</v>
      </c>
      <c r="B729" s="237" t="s">
        <v>669</v>
      </c>
      <c r="C729" s="290">
        <v>0</v>
      </c>
      <c r="D729" s="290">
        <v>0</v>
      </c>
      <c r="E729" s="290"/>
      <c r="F729" s="374">
        <f t="shared" si="160"/>
        <v>0</v>
      </c>
      <c r="G729" s="290">
        <f t="shared" si="156"/>
        <v>0</v>
      </c>
      <c r="H729" s="290">
        <v>0</v>
      </c>
      <c r="I729" s="298" t="str">
        <f t="shared" si="157"/>
        <v/>
      </c>
      <c r="J729" s="298" t="str">
        <f t="shared" si="158"/>
        <v/>
      </c>
      <c r="K729" s="383"/>
      <c r="L729" s="270">
        <v>1</v>
      </c>
    </row>
    <row r="730" s="270" customFormat="1" spans="1:11">
      <c r="A730" s="237">
        <v>21013</v>
      </c>
      <c r="B730" s="373" t="s">
        <v>670</v>
      </c>
      <c r="C730" s="290">
        <f t="shared" ref="C730:H730" si="164">SUM(C731:C733)</f>
        <v>2412</v>
      </c>
      <c r="D730" s="290">
        <f t="shared" si="164"/>
        <v>2418</v>
      </c>
      <c r="E730" s="290">
        <v>2113</v>
      </c>
      <c r="F730" s="290">
        <f t="shared" si="164"/>
        <v>17</v>
      </c>
      <c r="G730" s="290">
        <f t="shared" si="164"/>
        <v>2130</v>
      </c>
      <c r="H730" s="290">
        <f t="shared" si="164"/>
        <v>2130</v>
      </c>
      <c r="I730" s="298">
        <f t="shared" si="157"/>
        <v>100</v>
      </c>
      <c r="J730" s="298">
        <f t="shared" si="158"/>
        <v>88.3</v>
      </c>
      <c r="K730" s="383"/>
    </row>
    <row r="731" s="270" customFormat="1" spans="1:11">
      <c r="A731" s="237">
        <v>2101301</v>
      </c>
      <c r="B731" s="237" t="s">
        <v>671</v>
      </c>
      <c r="C731" s="290">
        <v>2278</v>
      </c>
      <c r="D731" s="290">
        <v>2274</v>
      </c>
      <c r="E731" s="290">
        <v>2009</v>
      </c>
      <c r="F731" s="374">
        <f t="shared" si="160"/>
        <v>2</v>
      </c>
      <c r="G731" s="290">
        <f t="shared" si="156"/>
        <v>2011</v>
      </c>
      <c r="H731" s="290">
        <v>2011</v>
      </c>
      <c r="I731" s="298">
        <f t="shared" si="157"/>
        <v>100</v>
      </c>
      <c r="J731" s="298">
        <f t="shared" si="158"/>
        <v>88.3</v>
      </c>
      <c r="K731" s="383"/>
    </row>
    <row r="732" s="270" customFormat="1" hidden="1" spans="1:12">
      <c r="A732" s="237">
        <v>2101302</v>
      </c>
      <c r="B732" s="237" t="s">
        <v>672</v>
      </c>
      <c r="C732" s="290">
        <v>0</v>
      </c>
      <c r="D732" s="290">
        <v>0</v>
      </c>
      <c r="E732" s="290"/>
      <c r="F732" s="374">
        <f t="shared" si="160"/>
        <v>0</v>
      </c>
      <c r="G732" s="290">
        <f t="shared" si="156"/>
        <v>0</v>
      </c>
      <c r="H732" s="290">
        <v>0</v>
      </c>
      <c r="I732" s="298" t="str">
        <f t="shared" si="157"/>
        <v/>
      </c>
      <c r="J732" s="298" t="str">
        <f t="shared" si="158"/>
        <v/>
      </c>
      <c r="K732" s="383"/>
      <c r="L732" s="270">
        <v>1</v>
      </c>
    </row>
    <row r="733" s="270" customFormat="1" spans="1:11">
      <c r="A733" s="237">
        <v>2101399</v>
      </c>
      <c r="B733" s="237" t="s">
        <v>673</v>
      </c>
      <c r="C733" s="290">
        <v>134</v>
      </c>
      <c r="D733" s="290">
        <v>144</v>
      </c>
      <c r="E733" s="290">
        <v>104</v>
      </c>
      <c r="F733" s="374">
        <f t="shared" si="160"/>
        <v>15</v>
      </c>
      <c r="G733" s="290">
        <f t="shared" si="156"/>
        <v>119</v>
      </c>
      <c r="H733" s="290">
        <v>119</v>
      </c>
      <c r="I733" s="298">
        <f t="shared" si="157"/>
        <v>100</v>
      </c>
      <c r="J733" s="298">
        <f t="shared" si="158"/>
        <v>88.8</v>
      </c>
      <c r="K733" s="383"/>
    </row>
    <row r="734" s="270" customFormat="1" spans="1:11">
      <c r="A734" s="237">
        <v>21014</v>
      </c>
      <c r="B734" s="373" t="s">
        <v>674</v>
      </c>
      <c r="C734" s="290">
        <f t="shared" ref="C734:H734" si="165">SUM(C735:C736)</f>
        <v>530</v>
      </c>
      <c r="D734" s="290">
        <f t="shared" si="165"/>
        <v>578</v>
      </c>
      <c r="E734" s="290">
        <v>428</v>
      </c>
      <c r="F734" s="290">
        <f t="shared" si="165"/>
        <v>160</v>
      </c>
      <c r="G734" s="290">
        <f t="shared" si="165"/>
        <v>588</v>
      </c>
      <c r="H734" s="290">
        <f t="shared" si="165"/>
        <v>491</v>
      </c>
      <c r="I734" s="298">
        <f t="shared" si="157"/>
        <v>83.5</v>
      </c>
      <c r="J734" s="298">
        <f t="shared" si="158"/>
        <v>92.6</v>
      </c>
      <c r="K734" s="383"/>
    </row>
    <row r="735" s="270" customFormat="1" spans="1:11">
      <c r="A735" s="237">
        <v>2101401</v>
      </c>
      <c r="B735" s="237" t="s">
        <v>675</v>
      </c>
      <c r="C735" s="290">
        <v>530</v>
      </c>
      <c r="D735" s="290">
        <v>578</v>
      </c>
      <c r="E735" s="290">
        <v>428</v>
      </c>
      <c r="F735" s="374">
        <f t="shared" si="160"/>
        <v>160</v>
      </c>
      <c r="G735" s="290">
        <f t="shared" si="156"/>
        <v>588</v>
      </c>
      <c r="H735" s="290">
        <v>491</v>
      </c>
      <c r="I735" s="298">
        <f t="shared" si="157"/>
        <v>83.5</v>
      </c>
      <c r="J735" s="298">
        <f t="shared" si="158"/>
        <v>92.6</v>
      </c>
      <c r="K735" s="383">
        <v>97</v>
      </c>
    </row>
    <row r="736" s="270" customFormat="1" hidden="1" spans="1:12">
      <c r="A736" s="237">
        <v>2101499</v>
      </c>
      <c r="B736" s="237" t="s">
        <v>676</v>
      </c>
      <c r="C736" s="290">
        <v>0</v>
      </c>
      <c r="D736" s="290">
        <v>0</v>
      </c>
      <c r="E736" s="290"/>
      <c r="F736" s="374">
        <f t="shared" si="160"/>
        <v>0</v>
      </c>
      <c r="G736" s="290">
        <f t="shared" si="156"/>
        <v>0</v>
      </c>
      <c r="H736" s="290">
        <v>0</v>
      </c>
      <c r="I736" s="298" t="str">
        <f t="shared" si="157"/>
        <v/>
      </c>
      <c r="J736" s="298" t="str">
        <f t="shared" si="158"/>
        <v/>
      </c>
      <c r="K736" s="383"/>
      <c r="L736" s="270">
        <v>1</v>
      </c>
    </row>
    <row r="737" s="270" customFormat="1" spans="1:11">
      <c r="A737" s="237">
        <v>21015</v>
      </c>
      <c r="B737" s="373" t="s">
        <v>677</v>
      </c>
      <c r="C737" s="290">
        <f t="shared" ref="C737:H737" si="166">SUM(C738:C745)</f>
        <v>869</v>
      </c>
      <c r="D737" s="290">
        <f t="shared" si="166"/>
        <v>881</v>
      </c>
      <c r="E737" s="290">
        <v>795</v>
      </c>
      <c r="F737" s="290">
        <f t="shared" si="166"/>
        <v>285</v>
      </c>
      <c r="G737" s="290">
        <f t="shared" si="166"/>
        <v>1080</v>
      </c>
      <c r="H737" s="290">
        <f t="shared" si="166"/>
        <v>898</v>
      </c>
      <c r="I737" s="298">
        <f t="shared" si="157"/>
        <v>83.1</v>
      </c>
      <c r="J737" s="298">
        <f t="shared" si="158"/>
        <v>103.3</v>
      </c>
      <c r="K737" s="383"/>
    </row>
    <row r="738" s="217" customFormat="1" spans="1:11">
      <c r="A738" s="237">
        <v>2101501</v>
      </c>
      <c r="B738" s="237" t="s">
        <v>135</v>
      </c>
      <c r="C738" s="290">
        <v>721</v>
      </c>
      <c r="D738" s="290">
        <v>722</v>
      </c>
      <c r="E738" s="290">
        <v>678</v>
      </c>
      <c r="F738" s="374">
        <f t="shared" si="160"/>
        <v>78</v>
      </c>
      <c r="G738" s="290">
        <f t="shared" si="156"/>
        <v>756</v>
      </c>
      <c r="H738" s="290">
        <v>756</v>
      </c>
      <c r="I738" s="298">
        <f t="shared" si="157"/>
        <v>100</v>
      </c>
      <c r="J738" s="298">
        <f t="shared" si="158"/>
        <v>104.9</v>
      </c>
      <c r="K738" s="383"/>
    </row>
    <row r="739" s="270" customFormat="1" spans="1:11">
      <c r="A739" s="237">
        <v>2101502</v>
      </c>
      <c r="B739" s="237" t="s">
        <v>136</v>
      </c>
      <c r="C739" s="290">
        <v>88</v>
      </c>
      <c r="D739" s="290">
        <v>93</v>
      </c>
      <c r="E739" s="290">
        <v>93</v>
      </c>
      <c r="F739" s="374">
        <f t="shared" si="160"/>
        <v>1</v>
      </c>
      <c r="G739" s="290">
        <f t="shared" si="156"/>
        <v>94</v>
      </c>
      <c r="H739" s="290">
        <v>94</v>
      </c>
      <c r="I739" s="298">
        <f t="shared" si="157"/>
        <v>100</v>
      </c>
      <c r="J739" s="298">
        <f t="shared" si="158"/>
        <v>106.8</v>
      </c>
      <c r="K739" s="383"/>
    </row>
    <row r="740" s="270" customFormat="1" hidden="1" spans="1:12">
      <c r="A740" s="237">
        <v>2101503</v>
      </c>
      <c r="B740" s="237" t="s">
        <v>137</v>
      </c>
      <c r="C740" s="290">
        <v>0</v>
      </c>
      <c r="D740" s="290">
        <v>0</v>
      </c>
      <c r="E740" s="290"/>
      <c r="F740" s="374">
        <f t="shared" si="160"/>
        <v>0</v>
      </c>
      <c r="G740" s="290">
        <f t="shared" si="156"/>
        <v>0</v>
      </c>
      <c r="H740" s="290">
        <v>0</v>
      </c>
      <c r="I740" s="298" t="str">
        <f t="shared" si="157"/>
        <v/>
      </c>
      <c r="J740" s="298" t="str">
        <f t="shared" si="158"/>
        <v/>
      </c>
      <c r="K740" s="383"/>
      <c r="L740" s="270">
        <v>1</v>
      </c>
    </row>
    <row r="741" s="270" customFormat="1" spans="1:11">
      <c r="A741" s="237">
        <v>2101504</v>
      </c>
      <c r="B741" s="237" t="s">
        <v>177</v>
      </c>
      <c r="C741" s="290">
        <v>0</v>
      </c>
      <c r="D741" s="290">
        <v>0</v>
      </c>
      <c r="E741" s="290">
        <v>1</v>
      </c>
      <c r="F741" s="374">
        <f t="shared" si="160"/>
        <v>79</v>
      </c>
      <c r="G741" s="290">
        <f t="shared" si="156"/>
        <v>80</v>
      </c>
      <c r="H741" s="290">
        <v>7</v>
      </c>
      <c r="I741" s="298">
        <f t="shared" si="157"/>
        <v>8.8</v>
      </c>
      <c r="J741" s="298" t="str">
        <f t="shared" si="158"/>
        <v/>
      </c>
      <c r="K741" s="383">
        <v>73</v>
      </c>
    </row>
    <row r="742" s="270" customFormat="1" spans="1:11">
      <c r="A742" s="237">
        <v>2101505</v>
      </c>
      <c r="B742" s="237" t="s">
        <v>678</v>
      </c>
      <c r="C742" s="290">
        <v>0</v>
      </c>
      <c r="D742" s="290">
        <v>0</v>
      </c>
      <c r="E742" s="290">
        <v>0</v>
      </c>
      <c r="F742" s="374">
        <f t="shared" si="160"/>
        <v>50</v>
      </c>
      <c r="G742" s="290">
        <f t="shared" si="156"/>
        <v>50</v>
      </c>
      <c r="H742" s="290">
        <v>0</v>
      </c>
      <c r="I742" s="298">
        <f t="shared" si="157"/>
        <v>0</v>
      </c>
      <c r="J742" s="298" t="str">
        <f t="shared" si="158"/>
        <v/>
      </c>
      <c r="K742" s="383">
        <v>50</v>
      </c>
    </row>
    <row r="743" s="217" customFormat="1" spans="1:11">
      <c r="A743" s="237">
        <v>2101506</v>
      </c>
      <c r="B743" s="237" t="s">
        <v>679</v>
      </c>
      <c r="C743" s="290">
        <v>0</v>
      </c>
      <c r="D743" s="290">
        <v>0</v>
      </c>
      <c r="E743" s="290">
        <v>10</v>
      </c>
      <c r="F743" s="374">
        <f t="shared" si="160"/>
        <v>45</v>
      </c>
      <c r="G743" s="290">
        <f t="shared" si="156"/>
        <v>55</v>
      </c>
      <c r="H743" s="290">
        <v>21</v>
      </c>
      <c r="I743" s="298">
        <f t="shared" si="157"/>
        <v>38.2</v>
      </c>
      <c r="J743" s="298" t="str">
        <f t="shared" si="158"/>
        <v/>
      </c>
      <c r="K743" s="383">
        <v>34</v>
      </c>
    </row>
    <row r="744" s="270" customFormat="1" spans="1:11">
      <c r="A744" s="237">
        <v>2101550</v>
      </c>
      <c r="B744" s="237" t="s">
        <v>145</v>
      </c>
      <c r="C744" s="290">
        <v>13</v>
      </c>
      <c r="D744" s="290">
        <v>18</v>
      </c>
      <c r="E744" s="290"/>
      <c r="F744" s="374">
        <f t="shared" si="160"/>
        <v>0</v>
      </c>
      <c r="G744" s="290">
        <f t="shared" si="156"/>
        <v>0</v>
      </c>
      <c r="H744" s="290">
        <v>0</v>
      </c>
      <c r="I744" s="298" t="str">
        <f t="shared" si="157"/>
        <v/>
      </c>
      <c r="J744" s="298">
        <f t="shared" si="158"/>
        <v>0</v>
      </c>
      <c r="K744" s="383"/>
    </row>
    <row r="745" s="270" customFormat="1" spans="1:11">
      <c r="A745" s="237">
        <v>2101599</v>
      </c>
      <c r="B745" s="237" t="s">
        <v>680</v>
      </c>
      <c r="C745" s="290">
        <v>47</v>
      </c>
      <c r="D745" s="290">
        <v>48</v>
      </c>
      <c r="E745" s="290">
        <v>13</v>
      </c>
      <c r="F745" s="374">
        <f t="shared" si="160"/>
        <v>32</v>
      </c>
      <c r="G745" s="290">
        <f t="shared" si="156"/>
        <v>45</v>
      </c>
      <c r="H745" s="290">
        <v>20</v>
      </c>
      <c r="I745" s="298">
        <f t="shared" si="157"/>
        <v>44.4</v>
      </c>
      <c r="J745" s="298">
        <f t="shared" si="158"/>
        <v>42.6</v>
      </c>
      <c r="K745" s="383">
        <v>25</v>
      </c>
    </row>
    <row r="746" s="270" customFormat="1" hidden="1" spans="1:12">
      <c r="A746" s="237">
        <v>21016</v>
      </c>
      <c r="B746" s="373" t="s">
        <v>681</v>
      </c>
      <c r="C746" s="290">
        <f t="shared" ref="C746:H746" si="167">C747</f>
        <v>0</v>
      </c>
      <c r="D746" s="290">
        <f t="shared" si="167"/>
        <v>0</v>
      </c>
      <c r="E746" s="290">
        <v>0</v>
      </c>
      <c r="F746" s="290">
        <f t="shared" si="167"/>
        <v>0</v>
      </c>
      <c r="G746" s="290">
        <f t="shared" si="167"/>
        <v>0</v>
      </c>
      <c r="H746" s="290">
        <f t="shared" si="167"/>
        <v>0</v>
      </c>
      <c r="I746" s="298" t="str">
        <f t="shared" si="157"/>
        <v/>
      </c>
      <c r="J746" s="298" t="str">
        <f t="shared" si="158"/>
        <v/>
      </c>
      <c r="K746" s="383"/>
      <c r="L746" s="270">
        <v>1</v>
      </c>
    </row>
    <row r="747" customFormat="1" hidden="1" spans="1:12">
      <c r="A747" s="237">
        <v>2101601</v>
      </c>
      <c r="B747" s="237" t="s">
        <v>682</v>
      </c>
      <c r="C747" s="290">
        <v>0</v>
      </c>
      <c r="D747" s="290">
        <v>0</v>
      </c>
      <c r="E747" s="290"/>
      <c r="F747" s="374">
        <f t="shared" si="160"/>
        <v>0</v>
      </c>
      <c r="G747" s="290">
        <f t="shared" si="156"/>
        <v>0</v>
      </c>
      <c r="H747" s="290">
        <v>0</v>
      </c>
      <c r="I747" s="298" t="str">
        <f t="shared" si="157"/>
        <v/>
      </c>
      <c r="J747" s="298" t="str">
        <f t="shared" si="158"/>
        <v/>
      </c>
      <c r="K747" s="383"/>
      <c r="L747" s="270">
        <v>1</v>
      </c>
    </row>
    <row r="748" s="270" customFormat="1" spans="1:11">
      <c r="A748" s="237">
        <v>21099</v>
      </c>
      <c r="B748" s="373" t="s">
        <v>683</v>
      </c>
      <c r="C748" s="290">
        <f t="shared" ref="C748:H748" si="168">C749</f>
        <v>936</v>
      </c>
      <c r="D748" s="290">
        <f t="shared" si="168"/>
        <v>749</v>
      </c>
      <c r="E748" s="290">
        <v>494</v>
      </c>
      <c r="F748" s="290">
        <f t="shared" si="168"/>
        <v>68</v>
      </c>
      <c r="G748" s="290">
        <f t="shared" si="168"/>
        <v>562</v>
      </c>
      <c r="H748" s="290">
        <f t="shared" si="168"/>
        <v>523</v>
      </c>
      <c r="I748" s="298">
        <f t="shared" si="157"/>
        <v>93.1</v>
      </c>
      <c r="J748" s="298">
        <f t="shared" si="158"/>
        <v>55.9</v>
      </c>
      <c r="K748" s="383"/>
    </row>
    <row r="749" s="270" customFormat="1" spans="1:11">
      <c r="A749" s="237">
        <v>2109999</v>
      </c>
      <c r="B749" s="237" t="s">
        <v>684</v>
      </c>
      <c r="C749" s="290">
        <v>936</v>
      </c>
      <c r="D749" s="290">
        <v>749</v>
      </c>
      <c r="E749" s="290">
        <v>494</v>
      </c>
      <c r="F749" s="374">
        <f t="shared" si="160"/>
        <v>68</v>
      </c>
      <c r="G749" s="290">
        <f t="shared" si="156"/>
        <v>562</v>
      </c>
      <c r="H749" s="290">
        <v>523</v>
      </c>
      <c r="I749" s="298">
        <f t="shared" si="157"/>
        <v>93.1</v>
      </c>
      <c r="J749" s="298">
        <f t="shared" si="158"/>
        <v>55.9</v>
      </c>
      <c r="K749" s="383">
        <v>39</v>
      </c>
    </row>
    <row r="750" spans="1:10">
      <c r="A750" s="237">
        <v>211</v>
      </c>
      <c r="B750" s="373" t="s">
        <v>685</v>
      </c>
      <c r="C750" s="290">
        <f t="shared" ref="C750:H750" si="169">C751+C761+C765+C774+C781+C788+C794+C797+C800+C802+C804+C810+C812+C814+C825</f>
        <v>58159</v>
      </c>
      <c r="D750" s="290">
        <f t="shared" si="169"/>
        <v>49550</v>
      </c>
      <c r="E750" s="290">
        <v>62171</v>
      </c>
      <c r="F750" s="290">
        <f t="shared" si="169"/>
        <v>-8454</v>
      </c>
      <c r="G750" s="290">
        <f t="shared" si="169"/>
        <v>53717</v>
      </c>
      <c r="H750" s="290">
        <f t="shared" si="169"/>
        <v>51921</v>
      </c>
      <c r="I750" s="298">
        <f t="shared" si="157"/>
        <v>96.7</v>
      </c>
      <c r="J750" s="298">
        <f t="shared" si="158"/>
        <v>89.3</v>
      </c>
    </row>
    <row r="751" s="217" customFormat="1" spans="1:11">
      <c r="A751" s="237">
        <v>21101</v>
      </c>
      <c r="B751" s="373" t="s">
        <v>686</v>
      </c>
      <c r="C751" s="290">
        <f t="shared" ref="C751:H751" si="170">SUM(C752:C760)</f>
        <v>1328</v>
      </c>
      <c r="D751" s="290">
        <f t="shared" si="170"/>
        <v>1703</v>
      </c>
      <c r="E751" s="290">
        <v>1168</v>
      </c>
      <c r="F751" s="290">
        <f t="shared" si="170"/>
        <v>206</v>
      </c>
      <c r="G751" s="290">
        <f t="shared" si="170"/>
        <v>1374</v>
      </c>
      <c r="H751" s="290">
        <f t="shared" si="170"/>
        <v>1374</v>
      </c>
      <c r="I751" s="298">
        <f t="shared" si="157"/>
        <v>100</v>
      </c>
      <c r="J751" s="298">
        <f t="shared" si="158"/>
        <v>103.5</v>
      </c>
      <c r="K751" s="383"/>
    </row>
    <row r="752" s="217" customFormat="1" spans="1:11">
      <c r="A752" s="237">
        <v>2110101</v>
      </c>
      <c r="B752" s="237" t="s">
        <v>135</v>
      </c>
      <c r="C752" s="290">
        <v>931</v>
      </c>
      <c r="D752" s="290">
        <v>953</v>
      </c>
      <c r="E752" s="290">
        <v>804</v>
      </c>
      <c r="F752" s="374">
        <f t="shared" si="160"/>
        <v>115</v>
      </c>
      <c r="G752" s="290">
        <f t="shared" si="156"/>
        <v>919</v>
      </c>
      <c r="H752" s="290">
        <v>919</v>
      </c>
      <c r="I752" s="298">
        <f t="shared" si="157"/>
        <v>100</v>
      </c>
      <c r="J752" s="298">
        <f t="shared" si="158"/>
        <v>98.7</v>
      </c>
      <c r="K752" s="383"/>
    </row>
    <row r="753" s="270" customFormat="1" spans="1:11">
      <c r="A753" s="237">
        <v>2110102</v>
      </c>
      <c r="B753" s="237" t="s">
        <v>136</v>
      </c>
      <c r="C753" s="290">
        <v>185</v>
      </c>
      <c r="D753" s="290">
        <v>284</v>
      </c>
      <c r="E753" s="290">
        <v>360</v>
      </c>
      <c r="F753" s="374">
        <f t="shared" si="160"/>
        <v>90</v>
      </c>
      <c r="G753" s="290">
        <f t="shared" si="156"/>
        <v>450</v>
      </c>
      <c r="H753" s="290">
        <v>450</v>
      </c>
      <c r="I753" s="298">
        <f t="shared" si="157"/>
        <v>100</v>
      </c>
      <c r="J753" s="298">
        <f t="shared" si="158"/>
        <v>243.2</v>
      </c>
      <c r="K753" s="383"/>
    </row>
    <row r="754" customFormat="1" hidden="1" spans="1:12">
      <c r="A754" s="237">
        <v>2110103</v>
      </c>
      <c r="B754" s="237" t="s">
        <v>137</v>
      </c>
      <c r="C754" s="290">
        <v>0</v>
      </c>
      <c r="D754" s="290">
        <v>0</v>
      </c>
      <c r="E754" s="290"/>
      <c r="F754" s="374">
        <f t="shared" si="160"/>
        <v>0</v>
      </c>
      <c r="G754" s="290">
        <f t="shared" si="156"/>
        <v>0</v>
      </c>
      <c r="H754" s="290">
        <v>0</v>
      </c>
      <c r="I754" s="298" t="str">
        <f t="shared" si="157"/>
        <v/>
      </c>
      <c r="J754" s="298" t="str">
        <f t="shared" si="158"/>
        <v/>
      </c>
      <c r="K754" s="383"/>
      <c r="L754" s="270">
        <v>1</v>
      </c>
    </row>
    <row r="755" s="270" customFormat="1" hidden="1" spans="1:12">
      <c r="A755" s="237">
        <v>2110104</v>
      </c>
      <c r="B755" s="237" t="s">
        <v>687</v>
      </c>
      <c r="C755" s="290">
        <v>0</v>
      </c>
      <c r="D755" s="290">
        <v>0</v>
      </c>
      <c r="E755" s="290"/>
      <c r="F755" s="374">
        <f t="shared" si="160"/>
        <v>0</v>
      </c>
      <c r="G755" s="290">
        <f t="shared" si="156"/>
        <v>0</v>
      </c>
      <c r="H755" s="290">
        <v>0</v>
      </c>
      <c r="I755" s="298" t="str">
        <f t="shared" si="157"/>
        <v/>
      </c>
      <c r="J755" s="298" t="str">
        <f t="shared" si="158"/>
        <v/>
      </c>
      <c r="K755" s="383"/>
      <c r="L755" s="270">
        <v>1</v>
      </c>
    </row>
    <row r="756" s="270" customFormat="1" spans="1:11">
      <c r="A756" s="237">
        <v>2110105</v>
      </c>
      <c r="B756" s="237" t="s">
        <v>688</v>
      </c>
      <c r="C756" s="290">
        <v>18</v>
      </c>
      <c r="D756" s="290">
        <v>37</v>
      </c>
      <c r="E756" s="290">
        <v>4</v>
      </c>
      <c r="F756" s="374">
        <f t="shared" si="160"/>
        <v>1</v>
      </c>
      <c r="G756" s="290">
        <f t="shared" si="156"/>
        <v>5</v>
      </c>
      <c r="H756" s="290">
        <v>5</v>
      </c>
      <c r="I756" s="298">
        <f t="shared" si="157"/>
        <v>100</v>
      </c>
      <c r="J756" s="298">
        <f t="shared" si="158"/>
        <v>27.8</v>
      </c>
      <c r="K756" s="383"/>
    </row>
    <row r="757" s="270" customFormat="1" hidden="1" spans="1:12">
      <c r="A757" s="237">
        <v>2110106</v>
      </c>
      <c r="B757" s="237" t="s">
        <v>689</v>
      </c>
      <c r="C757" s="290">
        <v>0</v>
      </c>
      <c r="D757" s="290">
        <v>0</v>
      </c>
      <c r="E757" s="290"/>
      <c r="F757" s="374">
        <f t="shared" si="160"/>
        <v>0</v>
      </c>
      <c r="G757" s="290">
        <f t="shared" si="156"/>
        <v>0</v>
      </c>
      <c r="H757" s="290">
        <v>0</v>
      </c>
      <c r="I757" s="298" t="str">
        <f t="shared" si="157"/>
        <v/>
      </c>
      <c r="J757" s="298" t="str">
        <f t="shared" si="158"/>
        <v/>
      </c>
      <c r="K757" s="383"/>
      <c r="L757" s="270">
        <v>1</v>
      </c>
    </row>
    <row r="758" s="270" customFormat="1" hidden="1" spans="1:12">
      <c r="A758" s="237">
        <v>2110107</v>
      </c>
      <c r="B758" s="237" t="s">
        <v>690</v>
      </c>
      <c r="C758" s="290">
        <v>0</v>
      </c>
      <c r="D758" s="290">
        <v>0</v>
      </c>
      <c r="E758" s="290"/>
      <c r="F758" s="374">
        <f t="shared" si="160"/>
        <v>0</v>
      </c>
      <c r="G758" s="290">
        <f t="shared" si="156"/>
        <v>0</v>
      </c>
      <c r="H758" s="290">
        <v>0</v>
      </c>
      <c r="I758" s="298" t="str">
        <f t="shared" si="157"/>
        <v/>
      </c>
      <c r="J758" s="298" t="str">
        <f t="shared" si="158"/>
        <v/>
      </c>
      <c r="K758" s="383"/>
      <c r="L758" s="270">
        <v>1</v>
      </c>
    </row>
    <row r="759" s="270" customFormat="1" hidden="1" spans="1:12">
      <c r="A759" s="237">
        <v>2110108</v>
      </c>
      <c r="B759" s="237" t="s">
        <v>691</v>
      </c>
      <c r="C759" s="290">
        <v>0</v>
      </c>
      <c r="D759" s="290">
        <v>0</v>
      </c>
      <c r="E759" s="290"/>
      <c r="F759" s="374">
        <f t="shared" si="160"/>
        <v>0</v>
      </c>
      <c r="G759" s="290">
        <f t="shared" si="156"/>
        <v>0</v>
      </c>
      <c r="H759" s="290">
        <v>0</v>
      </c>
      <c r="I759" s="298" t="str">
        <f t="shared" si="157"/>
        <v/>
      </c>
      <c r="J759" s="298" t="str">
        <f t="shared" si="158"/>
        <v/>
      </c>
      <c r="K759" s="383"/>
      <c r="L759" s="270">
        <v>1</v>
      </c>
    </row>
    <row r="760" s="270" customFormat="1" spans="1:11">
      <c r="A760" s="237">
        <v>2110199</v>
      </c>
      <c r="B760" s="237" t="s">
        <v>692</v>
      </c>
      <c r="C760" s="290">
        <v>194</v>
      </c>
      <c r="D760" s="290">
        <v>429</v>
      </c>
      <c r="E760" s="290">
        <v>0</v>
      </c>
      <c r="F760" s="374">
        <f t="shared" si="160"/>
        <v>0</v>
      </c>
      <c r="G760" s="290">
        <f t="shared" si="156"/>
        <v>0</v>
      </c>
      <c r="H760" s="290">
        <v>0</v>
      </c>
      <c r="I760" s="298" t="str">
        <f t="shared" si="157"/>
        <v/>
      </c>
      <c r="J760" s="298">
        <f t="shared" si="158"/>
        <v>0</v>
      </c>
      <c r="K760" s="383"/>
    </row>
    <row r="761" s="270" customFormat="1" spans="1:11">
      <c r="A761" s="237">
        <v>21102</v>
      </c>
      <c r="B761" s="373" t="s">
        <v>693</v>
      </c>
      <c r="C761" s="290">
        <f t="shared" ref="C761:H761" si="171">SUM(C762:C764)</f>
        <v>1158</v>
      </c>
      <c r="D761" s="290">
        <f t="shared" si="171"/>
        <v>1334</v>
      </c>
      <c r="E761" s="290">
        <v>711</v>
      </c>
      <c r="F761" s="290">
        <f t="shared" si="171"/>
        <v>625</v>
      </c>
      <c r="G761" s="290">
        <f t="shared" si="171"/>
        <v>1336</v>
      </c>
      <c r="H761" s="290">
        <f t="shared" si="171"/>
        <v>921</v>
      </c>
      <c r="I761" s="298">
        <f t="shared" si="157"/>
        <v>68.9</v>
      </c>
      <c r="J761" s="298">
        <f t="shared" si="158"/>
        <v>79.5</v>
      </c>
      <c r="K761" s="383"/>
    </row>
    <row r="762" s="270" customFormat="1" spans="1:11">
      <c r="A762" s="237">
        <v>2110203</v>
      </c>
      <c r="B762" s="237" t="s">
        <v>694</v>
      </c>
      <c r="C762" s="290">
        <v>30</v>
      </c>
      <c r="D762" s="290">
        <v>50</v>
      </c>
      <c r="E762" s="290">
        <v>13</v>
      </c>
      <c r="F762" s="374">
        <f t="shared" si="160"/>
        <v>6</v>
      </c>
      <c r="G762" s="290">
        <f t="shared" si="156"/>
        <v>19</v>
      </c>
      <c r="H762" s="290">
        <v>19</v>
      </c>
      <c r="I762" s="298">
        <f t="shared" si="157"/>
        <v>100</v>
      </c>
      <c r="J762" s="298">
        <f t="shared" si="158"/>
        <v>63.3</v>
      </c>
      <c r="K762" s="383"/>
    </row>
    <row r="763" s="270" customFormat="1" hidden="1" spans="1:12">
      <c r="A763" s="237">
        <v>2110204</v>
      </c>
      <c r="B763" s="237" t="s">
        <v>695</v>
      </c>
      <c r="C763" s="290">
        <v>0</v>
      </c>
      <c r="D763" s="290">
        <v>0</v>
      </c>
      <c r="E763" s="290"/>
      <c r="F763" s="374">
        <f t="shared" si="160"/>
        <v>0</v>
      </c>
      <c r="G763" s="290">
        <f t="shared" si="156"/>
        <v>0</v>
      </c>
      <c r="H763" s="290">
        <v>0</v>
      </c>
      <c r="I763" s="298" t="str">
        <f t="shared" si="157"/>
        <v/>
      </c>
      <c r="J763" s="298" t="str">
        <f t="shared" si="158"/>
        <v/>
      </c>
      <c r="K763" s="383"/>
      <c r="L763" s="270">
        <v>1</v>
      </c>
    </row>
    <row r="764" s="270" customFormat="1" spans="1:11">
      <c r="A764" s="237">
        <v>2110299</v>
      </c>
      <c r="B764" s="237" t="s">
        <v>696</v>
      </c>
      <c r="C764" s="290">
        <v>1128</v>
      </c>
      <c r="D764" s="290">
        <v>1284</v>
      </c>
      <c r="E764" s="290">
        <v>698</v>
      </c>
      <c r="F764" s="374">
        <f t="shared" si="160"/>
        <v>619</v>
      </c>
      <c r="G764" s="290">
        <f t="shared" si="156"/>
        <v>1317</v>
      </c>
      <c r="H764" s="290">
        <v>902</v>
      </c>
      <c r="I764" s="298">
        <f t="shared" si="157"/>
        <v>68.5</v>
      </c>
      <c r="J764" s="298">
        <f t="shared" si="158"/>
        <v>80</v>
      </c>
      <c r="K764" s="383">
        <v>415</v>
      </c>
    </row>
    <row r="765" s="217" customFormat="1" spans="1:11">
      <c r="A765" s="237">
        <v>21103</v>
      </c>
      <c r="B765" s="373" t="s">
        <v>697</v>
      </c>
      <c r="C765" s="290">
        <f t="shared" ref="C765:H765" si="172">SUM(C766:C773)</f>
        <v>30069</v>
      </c>
      <c r="D765" s="290">
        <f t="shared" si="172"/>
        <v>37287</v>
      </c>
      <c r="E765" s="290">
        <v>49437</v>
      </c>
      <c r="F765" s="290">
        <f t="shared" si="172"/>
        <v>-1628</v>
      </c>
      <c r="G765" s="290">
        <f t="shared" si="172"/>
        <v>47809</v>
      </c>
      <c r="H765" s="290">
        <f t="shared" si="172"/>
        <v>46498</v>
      </c>
      <c r="I765" s="298">
        <f t="shared" si="157"/>
        <v>97.3</v>
      </c>
      <c r="J765" s="298">
        <f t="shared" si="158"/>
        <v>154.6</v>
      </c>
      <c r="K765" s="383"/>
    </row>
    <row r="766" s="270" customFormat="1" spans="1:11">
      <c r="A766" s="237">
        <v>2110301</v>
      </c>
      <c r="B766" s="237" t="s">
        <v>698</v>
      </c>
      <c r="C766" s="290">
        <v>1354</v>
      </c>
      <c r="D766" s="290">
        <v>3048</v>
      </c>
      <c r="E766" s="290">
        <v>302</v>
      </c>
      <c r="F766" s="374">
        <f t="shared" si="160"/>
        <v>286</v>
      </c>
      <c r="G766" s="290">
        <f t="shared" si="156"/>
        <v>588</v>
      </c>
      <c r="H766" s="290">
        <v>353</v>
      </c>
      <c r="I766" s="298">
        <f t="shared" si="157"/>
        <v>60</v>
      </c>
      <c r="J766" s="298">
        <f t="shared" si="158"/>
        <v>26.1</v>
      </c>
      <c r="K766" s="383">
        <v>235</v>
      </c>
    </row>
    <row r="767" s="270" customFormat="1" spans="1:11">
      <c r="A767" s="237">
        <v>2110302</v>
      </c>
      <c r="B767" s="237" t="s">
        <v>699</v>
      </c>
      <c r="C767" s="290">
        <v>19246</v>
      </c>
      <c r="D767" s="290">
        <v>20327</v>
      </c>
      <c r="E767" s="290">
        <v>26089</v>
      </c>
      <c r="F767" s="374">
        <f t="shared" si="160"/>
        <v>1759</v>
      </c>
      <c r="G767" s="290">
        <f t="shared" si="156"/>
        <v>27848</v>
      </c>
      <c r="H767" s="290">
        <v>27253</v>
      </c>
      <c r="I767" s="298">
        <f t="shared" si="157"/>
        <v>97.9</v>
      </c>
      <c r="J767" s="298">
        <f t="shared" si="158"/>
        <v>141.6</v>
      </c>
      <c r="K767" s="383">
        <v>595</v>
      </c>
    </row>
    <row r="768" customFormat="1" hidden="1" spans="1:12">
      <c r="A768" s="237">
        <v>2110303</v>
      </c>
      <c r="B768" s="237" t="s">
        <v>700</v>
      </c>
      <c r="C768" s="290">
        <v>0</v>
      </c>
      <c r="D768" s="290">
        <v>0</v>
      </c>
      <c r="E768" s="290"/>
      <c r="F768" s="374">
        <f t="shared" si="160"/>
        <v>0</v>
      </c>
      <c r="G768" s="290">
        <f t="shared" si="156"/>
        <v>0</v>
      </c>
      <c r="H768" s="290">
        <v>0</v>
      </c>
      <c r="I768" s="298" t="str">
        <f t="shared" si="157"/>
        <v/>
      </c>
      <c r="J768" s="298" t="str">
        <f t="shared" si="158"/>
        <v/>
      </c>
      <c r="K768" s="383"/>
      <c r="L768" s="270">
        <v>1</v>
      </c>
    </row>
    <row r="769" s="217" customFormat="1" spans="1:11">
      <c r="A769" s="237">
        <v>2110304</v>
      </c>
      <c r="B769" s="237" t="s">
        <v>701</v>
      </c>
      <c r="C769" s="290">
        <v>1773</v>
      </c>
      <c r="D769" s="290">
        <v>3654</v>
      </c>
      <c r="E769" s="290">
        <v>11932</v>
      </c>
      <c r="F769" s="374">
        <f t="shared" si="160"/>
        <v>1571</v>
      </c>
      <c r="G769" s="290">
        <f t="shared" si="156"/>
        <v>13503</v>
      </c>
      <c r="H769" s="290">
        <v>13432</v>
      </c>
      <c r="I769" s="298">
        <f t="shared" si="157"/>
        <v>99.5</v>
      </c>
      <c r="J769" s="298">
        <f t="shared" si="158"/>
        <v>757.6</v>
      </c>
      <c r="K769" s="383">
        <v>71</v>
      </c>
    </row>
    <row r="770" customFormat="1" hidden="1" spans="1:12">
      <c r="A770" s="237">
        <v>2110305</v>
      </c>
      <c r="B770" s="237" t="s">
        <v>702</v>
      </c>
      <c r="C770" s="290">
        <v>0</v>
      </c>
      <c r="D770" s="290">
        <v>0</v>
      </c>
      <c r="E770" s="290"/>
      <c r="F770" s="374">
        <f t="shared" si="160"/>
        <v>0</v>
      </c>
      <c r="G770" s="290">
        <f t="shared" si="156"/>
        <v>0</v>
      </c>
      <c r="H770" s="290">
        <v>0</v>
      </c>
      <c r="I770" s="298" t="str">
        <f t="shared" si="157"/>
        <v/>
      </c>
      <c r="J770" s="298" t="str">
        <f t="shared" si="158"/>
        <v/>
      </c>
      <c r="K770" s="383"/>
      <c r="L770" s="270">
        <v>1</v>
      </c>
    </row>
    <row r="771" s="270" customFormat="1" spans="1:11">
      <c r="A771" s="237">
        <v>2110306</v>
      </c>
      <c r="B771" s="237" t="s">
        <v>703</v>
      </c>
      <c r="C771" s="290">
        <v>23</v>
      </c>
      <c r="D771" s="290">
        <v>74</v>
      </c>
      <c r="E771" s="290"/>
      <c r="F771" s="374">
        <f t="shared" si="160"/>
        <v>0</v>
      </c>
      <c r="G771" s="290">
        <f t="shared" si="156"/>
        <v>0</v>
      </c>
      <c r="H771" s="290">
        <v>0</v>
      </c>
      <c r="I771" s="298" t="str">
        <f t="shared" si="157"/>
        <v/>
      </c>
      <c r="J771" s="298">
        <f t="shared" si="158"/>
        <v>0</v>
      </c>
      <c r="K771" s="383"/>
    </row>
    <row r="772" s="270" customFormat="1" spans="1:11">
      <c r="A772" s="237">
        <v>2110307</v>
      </c>
      <c r="B772" s="237" t="s">
        <v>704</v>
      </c>
      <c r="C772" s="290">
        <v>0</v>
      </c>
      <c r="D772" s="290">
        <v>0</v>
      </c>
      <c r="E772" s="290">
        <v>6</v>
      </c>
      <c r="F772" s="374">
        <f t="shared" si="160"/>
        <v>353</v>
      </c>
      <c r="G772" s="290">
        <f t="shared" si="156"/>
        <v>359</v>
      </c>
      <c r="H772" s="290">
        <v>9</v>
      </c>
      <c r="I772" s="298">
        <f t="shared" si="157"/>
        <v>2.5</v>
      </c>
      <c r="J772" s="298" t="str">
        <f t="shared" si="158"/>
        <v/>
      </c>
      <c r="K772" s="383">
        <v>350</v>
      </c>
    </row>
    <row r="773" s="270" customFormat="1" spans="1:11">
      <c r="A773" s="237">
        <v>2110399</v>
      </c>
      <c r="B773" s="237" t="s">
        <v>705</v>
      </c>
      <c r="C773" s="290">
        <v>7673</v>
      </c>
      <c r="D773" s="290">
        <v>10184</v>
      </c>
      <c r="E773" s="290">
        <v>11108</v>
      </c>
      <c r="F773" s="374">
        <f t="shared" si="160"/>
        <v>-5597</v>
      </c>
      <c r="G773" s="290">
        <f t="shared" si="156"/>
        <v>5511</v>
      </c>
      <c r="H773" s="290">
        <v>5451</v>
      </c>
      <c r="I773" s="298">
        <f t="shared" si="157"/>
        <v>98.9</v>
      </c>
      <c r="J773" s="298">
        <f t="shared" si="158"/>
        <v>71</v>
      </c>
      <c r="K773" s="383">
        <v>60</v>
      </c>
    </row>
    <row r="774" s="217" customFormat="1" spans="1:11">
      <c r="A774" s="237">
        <v>21104</v>
      </c>
      <c r="B774" s="373" t="s">
        <v>706</v>
      </c>
      <c r="C774" s="290">
        <f t="shared" ref="C774:H774" si="173">SUM(C775:C780)</f>
        <v>8214</v>
      </c>
      <c r="D774" s="290">
        <f t="shared" si="173"/>
        <v>1155</v>
      </c>
      <c r="E774" s="290">
        <v>5673</v>
      </c>
      <c r="F774" s="290">
        <f t="shared" si="173"/>
        <v>-4945</v>
      </c>
      <c r="G774" s="290">
        <f t="shared" si="173"/>
        <v>728</v>
      </c>
      <c r="H774" s="290">
        <f t="shared" si="173"/>
        <v>718</v>
      </c>
      <c r="I774" s="298">
        <f t="shared" si="157"/>
        <v>98.6</v>
      </c>
      <c r="J774" s="298">
        <f t="shared" si="158"/>
        <v>8.7</v>
      </c>
      <c r="K774" s="383"/>
    </row>
    <row r="775" s="270" customFormat="1" spans="1:11">
      <c r="A775" s="237">
        <v>2110401</v>
      </c>
      <c r="B775" s="237" t="s">
        <v>707</v>
      </c>
      <c r="C775" s="290">
        <v>1056</v>
      </c>
      <c r="D775" s="290">
        <f>1051+1</f>
        <v>1052</v>
      </c>
      <c r="E775" s="290">
        <v>2007</v>
      </c>
      <c r="F775" s="374">
        <f t="shared" si="160"/>
        <v>-2000</v>
      </c>
      <c r="G775" s="290">
        <f t="shared" ref="G775:G838" si="174">H775+K775</f>
        <v>7</v>
      </c>
      <c r="H775" s="290">
        <v>7</v>
      </c>
      <c r="I775" s="298">
        <f t="shared" ref="I775:I838" si="175">IF(ISERROR(H775/G775),"",H775/G775*100)</f>
        <v>100</v>
      </c>
      <c r="J775" s="298">
        <f t="shared" ref="J775:J838" si="176">IF(ISERROR(H775/C775),"",H775/C775*100)</f>
        <v>0.7</v>
      </c>
      <c r="K775" s="383"/>
    </row>
    <row r="776" s="270" customFormat="1" spans="1:11">
      <c r="A776" s="237">
        <v>2110402</v>
      </c>
      <c r="B776" s="237" t="s">
        <v>708</v>
      </c>
      <c r="C776" s="290">
        <v>102</v>
      </c>
      <c r="D776" s="290">
        <v>103</v>
      </c>
      <c r="E776" s="290">
        <v>3035</v>
      </c>
      <c r="F776" s="374">
        <f t="shared" si="160"/>
        <v>-2957</v>
      </c>
      <c r="G776" s="290">
        <f t="shared" si="174"/>
        <v>78</v>
      </c>
      <c r="H776" s="290">
        <v>78</v>
      </c>
      <c r="I776" s="298">
        <f t="shared" si="175"/>
        <v>100</v>
      </c>
      <c r="J776" s="298">
        <f t="shared" si="176"/>
        <v>76.5</v>
      </c>
      <c r="K776" s="383"/>
    </row>
    <row r="777" s="270" customFormat="1" hidden="1" spans="1:12">
      <c r="A777" s="237">
        <v>2110404</v>
      </c>
      <c r="B777" s="237" t="s">
        <v>709</v>
      </c>
      <c r="C777" s="290">
        <v>0</v>
      </c>
      <c r="D777" s="290">
        <v>0</v>
      </c>
      <c r="E777" s="290"/>
      <c r="F777" s="374">
        <f t="shared" si="160"/>
        <v>0</v>
      </c>
      <c r="G777" s="290">
        <f t="shared" si="174"/>
        <v>0</v>
      </c>
      <c r="H777" s="290">
        <v>0</v>
      </c>
      <c r="I777" s="298" t="str">
        <f t="shared" si="175"/>
        <v/>
      </c>
      <c r="J777" s="298" t="str">
        <f t="shared" si="176"/>
        <v/>
      </c>
      <c r="K777" s="383"/>
      <c r="L777" s="270">
        <v>1</v>
      </c>
    </row>
    <row r="778" s="270" customFormat="1" hidden="1" spans="1:12">
      <c r="A778" s="384">
        <v>2110405</v>
      </c>
      <c r="B778" s="384" t="s">
        <v>1213</v>
      </c>
      <c r="C778" s="290"/>
      <c r="D778" s="290"/>
      <c r="E778" s="290"/>
      <c r="F778" s="374">
        <f t="shared" ref="F778:F840" si="177">G778-E778</f>
        <v>0</v>
      </c>
      <c r="G778" s="290">
        <f t="shared" si="174"/>
        <v>0</v>
      </c>
      <c r="H778" s="290">
        <v>0</v>
      </c>
      <c r="I778" s="298" t="str">
        <f t="shared" si="175"/>
        <v/>
      </c>
      <c r="J778" s="298" t="str">
        <f t="shared" si="176"/>
        <v/>
      </c>
      <c r="K778" s="383"/>
      <c r="L778" s="270">
        <v>1</v>
      </c>
    </row>
    <row r="779" s="270" customFormat="1" spans="1:11">
      <c r="A779" s="237">
        <v>2110406</v>
      </c>
      <c r="B779" s="237" t="s">
        <v>1214</v>
      </c>
      <c r="C779" s="290">
        <v>7056</v>
      </c>
      <c r="D779" s="290">
        <f>8370-8370</f>
        <v>0</v>
      </c>
      <c r="E779" s="290">
        <v>631</v>
      </c>
      <c r="F779" s="374">
        <f t="shared" si="177"/>
        <v>12</v>
      </c>
      <c r="G779" s="290">
        <f t="shared" si="174"/>
        <v>643</v>
      </c>
      <c r="H779" s="290">
        <v>633</v>
      </c>
      <c r="I779" s="298">
        <f t="shared" si="175"/>
        <v>98.4</v>
      </c>
      <c r="J779" s="298">
        <f t="shared" si="176"/>
        <v>9</v>
      </c>
      <c r="K779" s="383">
        <v>10</v>
      </c>
    </row>
    <row r="780" s="270" customFormat="1" ht="15" hidden="1" customHeight="1" spans="1:12">
      <c r="A780" s="237">
        <v>2110499</v>
      </c>
      <c r="B780" s="237" t="s">
        <v>710</v>
      </c>
      <c r="C780" s="290">
        <v>0</v>
      </c>
      <c r="D780" s="290">
        <v>0</v>
      </c>
      <c r="E780" s="290">
        <v>0</v>
      </c>
      <c r="F780" s="374">
        <f t="shared" si="177"/>
        <v>0</v>
      </c>
      <c r="G780" s="290">
        <f t="shared" si="174"/>
        <v>0</v>
      </c>
      <c r="H780" s="290">
        <v>0</v>
      </c>
      <c r="I780" s="298" t="str">
        <f t="shared" si="175"/>
        <v/>
      </c>
      <c r="J780" s="298" t="str">
        <f t="shared" si="176"/>
        <v/>
      </c>
      <c r="K780" s="383"/>
      <c r="L780" s="270">
        <v>1</v>
      </c>
    </row>
    <row r="781" s="217" customFormat="1" spans="1:11">
      <c r="A781" s="237">
        <v>21105</v>
      </c>
      <c r="B781" s="373" t="s">
        <v>711</v>
      </c>
      <c r="C781" s="290">
        <f t="shared" ref="C781:H781" si="178">SUM(C782:C787)</f>
        <v>57</v>
      </c>
      <c r="D781" s="290">
        <f t="shared" si="178"/>
        <v>57</v>
      </c>
      <c r="E781" s="290">
        <v>43</v>
      </c>
      <c r="F781" s="290">
        <f t="shared" si="178"/>
        <v>12</v>
      </c>
      <c r="G781" s="290">
        <f t="shared" si="178"/>
        <v>55</v>
      </c>
      <c r="H781" s="290">
        <f t="shared" si="178"/>
        <v>55</v>
      </c>
      <c r="I781" s="298">
        <f t="shared" si="175"/>
        <v>100</v>
      </c>
      <c r="J781" s="298">
        <f t="shared" si="176"/>
        <v>96.5</v>
      </c>
      <c r="K781" s="383"/>
    </row>
    <row r="782" s="270" customFormat="1" spans="1:11">
      <c r="A782" s="237">
        <v>2110501</v>
      </c>
      <c r="B782" s="237" t="s">
        <v>712</v>
      </c>
      <c r="C782" s="290">
        <v>0</v>
      </c>
      <c r="D782" s="290">
        <v>0</v>
      </c>
      <c r="E782" s="290"/>
      <c r="F782" s="374">
        <f t="shared" si="177"/>
        <v>12</v>
      </c>
      <c r="G782" s="290">
        <f t="shared" si="174"/>
        <v>12</v>
      </c>
      <c r="H782" s="290">
        <v>12</v>
      </c>
      <c r="I782" s="298">
        <f t="shared" si="175"/>
        <v>100</v>
      </c>
      <c r="J782" s="298" t="str">
        <f t="shared" si="176"/>
        <v/>
      </c>
      <c r="K782" s="383"/>
    </row>
    <row r="783" s="270" customFormat="1" spans="1:11">
      <c r="A783" s="237">
        <v>2110502</v>
      </c>
      <c r="B783" s="237" t="s">
        <v>713</v>
      </c>
      <c r="C783" s="290">
        <v>57</v>
      </c>
      <c r="D783" s="290">
        <v>57</v>
      </c>
      <c r="E783" s="290">
        <v>43</v>
      </c>
      <c r="F783" s="374">
        <f t="shared" si="177"/>
        <v>0</v>
      </c>
      <c r="G783" s="290">
        <f t="shared" si="174"/>
        <v>43</v>
      </c>
      <c r="H783" s="290">
        <v>43</v>
      </c>
      <c r="I783" s="298">
        <f t="shared" si="175"/>
        <v>100</v>
      </c>
      <c r="J783" s="298">
        <f t="shared" si="176"/>
        <v>75.4</v>
      </c>
      <c r="K783" s="383"/>
    </row>
    <row r="784" s="270" customFormat="1" hidden="1" spans="1:12">
      <c r="A784" s="237">
        <v>2110503</v>
      </c>
      <c r="B784" s="237" t="s">
        <v>714</v>
      </c>
      <c r="C784" s="290">
        <v>0</v>
      </c>
      <c r="D784" s="290">
        <v>0</v>
      </c>
      <c r="E784" s="290"/>
      <c r="F784" s="374">
        <f t="shared" si="177"/>
        <v>0</v>
      </c>
      <c r="G784" s="290">
        <f t="shared" si="174"/>
        <v>0</v>
      </c>
      <c r="H784" s="290">
        <v>0</v>
      </c>
      <c r="I784" s="298" t="str">
        <f t="shared" si="175"/>
        <v/>
      </c>
      <c r="J784" s="298" t="str">
        <f t="shared" si="176"/>
        <v/>
      </c>
      <c r="K784" s="383"/>
      <c r="L784" s="270">
        <v>1</v>
      </c>
    </row>
    <row r="785" s="270" customFormat="1" hidden="1" spans="1:12">
      <c r="A785" s="237">
        <v>2110506</v>
      </c>
      <c r="B785" s="237" t="s">
        <v>715</v>
      </c>
      <c r="C785" s="290">
        <v>0</v>
      </c>
      <c r="D785" s="290">
        <v>0</v>
      </c>
      <c r="E785" s="290"/>
      <c r="F785" s="374">
        <f t="shared" si="177"/>
        <v>0</v>
      </c>
      <c r="G785" s="290">
        <f t="shared" si="174"/>
        <v>0</v>
      </c>
      <c r="H785" s="290">
        <v>0</v>
      </c>
      <c r="I785" s="298" t="str">
        <f t="shared" si="175"/>
        <v/>
      </c>
      <c r="J785" s="298" t="str">
        <f t="shared" si="176"/>
        <v/>
      </c>
      <c r="K785" s="383"/>
      <c r="L785" s="270">
        <v>1</v>
      </c>
    </row>
    <row r="786" s="270" customFormat="1" hidden="1" spans="1:12">
      <c r="A786" s="237">
        <v>2110507</v>
      </c>
      <c r="B786" s="237" t="s">
        <v>716</v>
      </c>
      <c r="C786" s="290">
        <v>0</v>
      </c>
      <c r="D786" s="290">
        <v>0</v>
      </c>
      <c r="E786" s="290"/>
      <c r="F786" s="374">
        <f t="shared" si="177"/>
        <v>0</v>
      </c>
      <c r="G786" s="290">
        <f t="shared" si="174"/>
        <v>0</v>
      </c>
      <c r="H786" s="290">
        <v>0</v>
      </c>
      <c r="I786" s="298" t="str">
        <f t="shared" si="175"/>
        <v/>
      </c>
      <c r="J786" s="298" t="str">
        <f t="shared" si="176"/>
        <v/>
      </c>
      <c r="K786" s="383"/>
      <c r="L786" s="270">
        <v>1</v>
      </c>
    </row>
    <row r="787" s="270" customFormat="1" hidden="1" spans="1:12">
      <c r="A787" s="237">
        <v>2110599</v>
      </c>
      <c r="B787" s="237" t="s">
        <v>717</v>
      </c>
      <c r="C787" s="290">
        <v>0</v>
      </c>
      <c r="D787" s="290">
        <v>0</v>
      </c>
      <c r="E787" s="290"/>
      <c r="F787" s="374">
        <f t="shared" si="177"/>
        <v>0</v>
      </c>
      <c r="G787" s="290">
        <f t="shared" si="174"/>
        <v>0</v>
      </c>
      <c r="H787" s="290">
        <v>0</v>
      </c>
      <c r="I787" s="298" t="str">
        <f t="shared" si="175"/>
        <v/>
      </c>
      <c r="J787" s="298" t="str">
        <f t="shared" si="176"/>
        <v/>
      </c>
      <c r="K787" s="383"/>
      <c r="L787" s="270">
        <v>1</v>
      </c>
    </row>
    <row r="788" s="217" customFormat="1" spans="1:11">
      <c r="A788" s="237">
        <v>21106</v>
      </c>
      <c r="B788" s="373" t="s">
        <v>718</v>
      </c>
      <c r="C788" s="290">
        <f t="shared" ref="C788:H788" si="179">SUM(C789:C793)</f>
        <v>67</v>
      </c>
      <c r="D788" s="290">
        <f t="shared" si="179"/>
        <v>67</v>
      </c>
      <c r="E788" s="290">
        <v>2085</v>
      </c>
      <c r="F788" s="290">
        <f t="shared" si="179"/>
        <v>288</v>
      </c>
      <c r="G788" s="290">
        <f t="shared" si="179"/>
        <v>2373</v>
      </c>
      <c r="H788" s="290">
        <f t="shared" si="179"/>
        <v>2313</v>
      </c>
      <c r="I788" s="298">
        <f t="shared" si="175"/>
        <v>97.5</v>
      </c>
      <c r="J788" s="298">
        <f t="shared" si="176"/>
        <v>3452.2</v>
      </c>
      <c r="K788" s="383"/>
    </row>
    <row r="789" s="270" customFormat="1" spans="1:11">
      <c r="A789" s="237">
        <v>2110602</v>
      </c>
      <c r="B789" s="237" t="s">
        <v>719</v>
      </c>
      <c r="C789" s="290">
        <v>0</v>
      </c>
      <c r="D789" s="290">
        <v>0</v>
      </c>
      <c r="E789" s="290">
        <v>1092</v>
      </c>
      <c r="F789" s="374">
        <f t="shared" si="177"/>
        <v>1269</v>
      </c>
      <c r="G789" s="290">
        <f t="shared" si="174"/>
        <v>2361</v>
      </c>
      <c r="H789" s="290">
        <v>2313</v>
      </c>
      <c r="I789" s="298">
        <f t="shared" si="175"/>
        <v>98</v>
      </c>
      <c r="J789" s="298" t="str">
        <f t="shared" si="176"/>
        <v/>
      </c>
      <c r="K789" s="383">
        <v>48</v>
      </c>
    </row>
    <row r="790" s="270" customFormat="1" hidden="1" spans="1:12">
      <c r="A790" s="237">
        <v>2110603</v>
      </c>
      <c r="B790" s="237" t="s">
        <v>720</v>
      </c>
      <c r="C790" s="290">
        <v>0</v>
      </c>
      <c r="D790" s="290">
        <v>0</v>
      </c>
      <c r="E790" s="290"/>
      <c r="F790" s="374">
        <f t="shared" si="177"/>
        <v>0</v>
      </c>
      <c r="G790" s="290">
        <f t="shared" si="174"/>
        <v>0</v>
      </c>
      <c r="H790" s="290">
        <v>0</v>
      </c>
      <c r="I790" s="298" t="str">
        <f t="shared" si="175"/>
        <v/>
      </c>
      <c r="J790" s="298" t="str">
        <f t="shared" si="176"/>
        <v/>
      </c>
      <c r="K790" s="383"/>
      <c r="L790" s="270">
        <v>1</v>
      </c>
    </row>
    <row r="791" customFormat="1" hidden="1" spans="1:12">
      <c r="A791" s="237">
        <v>2110604</v>
      </c>
      <c r="B791" s="237" t="s">
        <v>721</v>
      </c>
      <c r="C791" s="290">
        <v>0</v>
      </c>
      <c r="D791" s="290">
        <v>0</v>
      </c>
      <c r="E791" s="290"/>
      <c r="F791" s="374">
        <f t="shared" si="177"/>
        <v>0</v>
      </c>
      <c r="G791" s="290">
        <f t="shared" si="174"/>
        <v>0</v>
      </c>
      <c r="H791" s="290">
        <v>0</v>
      </c>
      <c r="I791" s="298" t="str">
        <f t="shared" si="175"/>
        <v/>
      </c>
      <c r="J791" s="298" t="str">
        <f t="shared" si="176"/>
        <v/>
      </c>
      <c r="K791" s="383"/>
      <c r="L791" s="270">
        <v>1</v>
      </c>
    </row>
    <row r="792" s="270" customFormat="1" hidden="1" spans="1:12">
      <c r="A792" s="237">
        <v>2110605</v>
      </c>
      <c r="B792" s="237" t="s">
        <v>722</v>
      </c>
      <c r="C792" s="290">
        <v>0</v>
      </c>
      <c r="D792" s="290">
        <v>0</v>
      </c>
      <c r="E792" s="290"/>
      <c r="F792" s="374">
        <f t="shared" si="177"/>
        <v>0</v>
      </c>
      <c r="G792" s="290">
        <f t="shared" si="174"/>
        <v>0</v>
      </c>
      <c r="H792" s="290">
        <v>0</v>
      </c>
      <c r="I792" s="298" t="str">
        <f t="shared" si="175"/>
        <v/>
      </c>
      <c r="J792" s="298" t="str">
        <f t="shared" si="176"/>
        <v/>
      </c>
      <c r="K792" s="383"/>
      <c r="L792" s="270">
        <v>1</v>
      </c>
    </row>
    <row r="793" s="270" customFormat="1" spans="1:11">
      <c r="A793" s="237">
        <v>2110699</v>
      </c>
      <c r="B793" s="237" t="s">
        <v>723</v>
      </c>
      <c r="C793" s="290">
        <v>67</v>
      </c>
      <c r="D793" s="290">
        <v>67</v>
      </c>
      <c r="E793" s="290">
        <v>993</v>
      </c>
      <c r="F793" s="374">
        <f t="shared" si="177"/>
        <v>-981</v>
      </c>
      <c r="G793" s="290">
        <f t="shared" si="174"/>
        <v>12</v>
      </c>
      <c r="H793" s="290">
        <v>0</v>
      </c>
      <c r="I793" s="298">
        <f t="shared" si="175"/>
        <v>0</v>
      </c>
      <c r="J793" s="298">
        <f t="shared" si="176"/>
        <v>0</v>
      </c>
      <c r="K793" s="383">
        <v>12</v>
      </c>
    </row>
    <row r="794" customFormat="1" hidden="1" spans="1:12">
      <c r="A794" s="237">
        <v>21107</v>
      </c>
      <c r="B794" s="373" t="s">
        <v>724</v>
      </c>
      <c r="C794" s="290">
        <f t="shared" ref="C794:H794" si="180">SUM(C795:C796)</f>
        <v>0</v>
      </c>
      <c r="D794" s="290">
        <f t="shared" si="180"/>
        <v>0</v>
      </c>
      <c r="E794" s="290">
        <v>0</v>
      </c>
      <c r="F794" s="290">
        <f t="shared" si="180"/>
        <v>0</v>
      </c>
      <c r="G794" s="290">
        <f t="shared" si="180"/>
        <v>0</v>
      </c>
      <c r="H794" s="290">
        <f t="shared" si="180"/>
        <v>0</v>
      </c>
      <c r="I794" s="298" t="str">
        <f t="shared" si="175"/>
        <v/>
      </c>
      <c r="J794" s="298" t="str">
        <f t="shared" si="176"/>
        <v/>
      </c>
      <c r="K794" s="383"/>
      <c r="L794" s="270">
        <v>1</v>
      </c>
    </row>
    <row r="795" customFormat="1" hidden="1" spans="1:12">
      <c r="A795" s="237">
        <v>2110704</v>
      </c>
      <c r="B795" s="237" t="s">
        <v>725</v>
      </c>
      <c r="C795" s="290">
        <v>0</v>
      </c>
      <c r="D795" s="290">
        <v>0</v>
      </c>
      <c r="E795" s="290"/>
      <c r="F795" s="374">
        <f t="shared" si="177"/>
        <v>0</v>
      </c>
      <c r="G795" s="290">
        <f t="shared" si="174"/>
        <v>0</v>
      </c>
      <c r="H795" s="290">
        <v>0</v>
      </c>
      <c r="I795" s="298" t="str">
        <f t="shared" si="175"/>
        <v/>
      </c>
      <c r="J795" s="298" t="str">
        <f t="shared" si="176"/>
        <v/>
      </c>
      <c r="K795" s="383"/>
      <c r="L795" s="270">
        <v>1</v>
      </c>
    </row>
    <row r="796" customFormat="1" hidden="1" spans="1:12">
      <c r="A796" s="237">
        <v>2110799</v>
      </c>
      <c r="B796" s="237" t="s">
        <v>726</v>
      </c>
      <c r="C796" s="290">
        <v>0</v>
      </c>
      <c r="D796" s="290">
        <v>0</v>
      </c>
      <c r="E796" s="290"/>
      <c r="F796" s="374">
        <f t="shared" si="177"/>
        <v>0</v>
      </c>
      <c r="G796" s="290">
        <f t="shared" si="174"/>
        <v>0</v>
      </c>
      <c r="H796" s="290">
        <v>0</v>
      </c>
      <c r="I796" s="298" t="str">
        <f t="shared" si="175"/>
        <v/>
      </c>
      <c r="J796" s="298" t="str">
        <f t="shared" si="176"/>
        <v/>
      </c>
      <c r="K796" s="383"/>
      <c r="L796" s="270">
        <v>1</v>
      </c>
    </row>
    <row r="797" s="270" customFormat="1" hidden="1" spans="1:12">
      <c r="A797" s="237">
        <v>21108</v>
      </c>
      <c r="B797" s="373" t="s">
        <v>727</v>
      </c>
      <c r="C797" s="290">
        <f t="shared" ref="C797:H797" si="181">SUM(C798:C799)</f>
        <v>0</v>
      </c>
      <c r="D797" s="290">
        <f t="shared" si="181"/>
        <v>0</v>
      </c>
      <c r="E797" s="290">
        <v>0</v>
      </c>
      <c r="F797" s="290">
        <f t="shared" si="181"/>
        <v>0</v>
      </c>
      <c r="G797" s="290">
        <f t="shared" si="181"/>
        <v>0</v>
      </c>
      <c r="H797" s="290">
        <f t="shared" si="181"/>
        <v>0</v>
      </c>
      <c r="I797" s="298" t="str">
        <f t="shared" si="175"/>
        <v/>
      </c>
      <c r="J797" s="298" t="str">
        <f t="shared" si="176"/>
        <v/>
      </c>
      <c r="K797" s="383"/>
      <c r="L797" s="270">
        <v>1</v>
      </c>
    </row>
    <row r="798" s="270" customFormat="1" hidden="1" spans="1:12">
      <c r="A798" s="237">
        <v>2110804</v>
      </c>
      <c r="B798" s="237" t="s">
        <v>728</v>
      </c>
      <c r="C798" s="290">
        <v>0</v>
      </c>
      <c r="D798" s="290">
        <v>0</v>
      </c>
      <c r="E798" s="290"/>
      <c r="F798" s="374">
        <f t="shared" si="177"/>
        <v>0</v>
      </c>
      <c r="G798" s="290">
        <f t="shared" si="174"/>
        <v>0</v>
      </c>
      <c r="H798" s="290">
        <v>0</v>
      </c>
      <c r="I798" s="298" t="str">
        <f t="shared" si="175"/>
        <v/>
      </c>
      <c r="J798" s="298" t="str">
        <f t="shared" si="176"/>
        <v/>
      </c>
      <c r="K798" s="383"/>
      <c r="L798" s="270">
        <v>1</v>
      </c>
    </row>
    <row r="799" customFormat="1" hidden="1" spans="1:12">
      <c r="A799" s="237">
        <v>2110899</v>
      </c>
      <c r="B799" s="237" t="s">
        <v>729</v>
      </c>
      <c r="C799" s="290">
        <v>0</v>
      </c>
      <c r="D799" s="290">
        <v>0</v>
      </c>
      <c r="E799" s="290"/>
      <c r="F799" s="374">
        <f t="shared" si="177"/>
        <v>0</v>
      </c>
      <c r="G799" s="290">
        <f t="shared" si="174"/>
        <v>0</v>
      </c>
      <c r="H799" s="290">
        <v>0</v>
      </c>
      <c r="I799" s="298" t="str">
        <f t="shared" si="175"/>
        <v/>
      </c>
      <c r="J799" s="298" t="str">
        <f t="shared" si="176"/>
        <v/>
      </c>
      <c r="K799" s="383"/>
      <c r="L799" s="270">
        <v>1</v>
      </c>
    </row>
    <row r="800" customFormat="1" hidden="1" spans="1:12">
      <c r="A800" s="237">
        <v>21109</v>
      </c>
      <c r="B800" s="373" t="s">
        <v>730</v>
      </c>
      <c r="C800" s="290">
        <f t="shared" ref="C800:H800" si="182">C801</f>
        <v>0</v>
      </c>
      <c r="D800" s="290">
        <f t="shared" si="182"/>
        <v>0</v>
      </c>
      <c r="E800" s="290">
        <v>0</v>
      </c>
      <c r="F800" s="290">
        <f t="shared" si="182"/>
        <v>0</v>
      </c>
      <c r="G800" s="290">
        <f t="shared" si="182"/>
        <v>0</v>
      </c>
      <c r="H800" s="290">
        <f t="shared" si="182"/>
        <v>0</v>
      </c>
      <c r="I800" s="298" t="str">
        <f t="shared" si="175"/>
        <v/>
      </c>
      <c r="J800" s="298" t="str">
        <f t="shared" si="176"/>
        <v/>
      </c>
      <c r="K800" s="383"/>
      <c r="L800" s="270">
        <v>1</v>
      </c>
    </row>
    <row r="801" s="270" customFormat="1" hidden="1" spans="1:12">
      <c r="A801" s="237">
        <v>2110901</v>
      </c>
      <c r="B801" s="237" t="s">
        <v>731</v>
      </c>
      <c r="C801" s="290">
        <v>0</v>
      </c>
      <c r="D801" s="290">
        <v>0</v>
      </c>
      <c r="E801" s="290"/>
      <c r="F801" s="374">
        <f t="shared" si="177"/>
        <v>0</v>
      </c>
      <c r="G801" s="290">
        <f t="shared" si="174"/>
        <v>0</v>
      </c>
      <c r="H801" s="290">
        <v>0</v>
      </c>
      <c r="I801" s="298" t="str">
        <f t="shared" si="175"/>
        <v/>
      </c>
      <c r="J801" s="298" t="str">
        <f t="shared" si="176"/>
        <v/>
      </c>
      <c r="K801" s="383"/>
      <c r="L801" s="270">
        <v>1</v>
      </c>
    </row>
    <row r="802" s="270" customFormat="1" hidden="1" spans="1:12">
      <c r="A802" s="237">
        <v>21110</v>
      </c>
      <c r="B802" s="373" t="s">
        <v>732</v>
      </c>
      <c r="C802" s="290">
        <f t="shared" ref="C802:H802" si="183">C803</f>
        <v>0</v>
      </c>
      <c r="D802" s="290">
        <f t="shared" si="183"/>
        <v>0</v>
      </c>
      <c r="E802" s="290">
        <v>0</v>
      </c>
      <c r="F802" s="290">
        <f t="shared" si="183"/>
        <v>0</v>
      </c>
      <c r="G802" s="290">
        <f t="shared" si="183"/>
        <v>0</v>
      </c>
      <c r="H802" s="290">
        <f t="shared" si="183"/>
        <v>0</v>
      </c>
      <c r="I802" s="298" t="str">
        <f t="shared" si="175"/>
        <v/>
      </c>
      <c r="J802" s="298" t="str">
        <f t="shared" si="176"/>
        <v/>
      </c>
      <c r="K802" s="383"/>
      <c r="L802" s="270">
        <v>1</v>
      </c>
    </row>
    <row r="803" customFormat="1" hidden="1" spans="1:12">
      <c r="A803" s="237">
        <v>2111001</v>
      </c>
      <c r="B803" s="237" t="s">
        <v>733</v>
      </c>
      <c r="C803" s="290">
        <v>0</v>
      </c>
      <c r="D803" s="290">
        <v>0</v>
      </c>
      <c r="E803" s="290"/>
      <c r="F803" s="374">
        <f t="shared" si="177"/>
        <v>0</v>
      </c>
      <c r="G803" s="290">
        <f t="shared" si="174"/>
        <v>0</v>
      </c>
      <c r="H803" s="290">
        <v>0</v>
      </c>
      <c r="I803" s="298" t="str">
        <f t="shared" si="175"/>
        <v/>
      </c>
      <c r="J803" s="298" t="str">
        <f t="shared" si="176"/>
        <v/>
      </c>
      <c r="K803" s="383"/>
      <c r="L803" s="270">
        <v>1</v>
      </c>
    </row>
    <row r="804" s="217" customFormat="1" spans="1:11">
      <c r="A804" s="237">
        <v>21111</v>
      </c>
      <c r="B804" s="373" t="s">
        <v>734</v>
      </c>
      <c r="C804" s="290">
        <f t="shared" ref="C804:H804" si="184">SUM(C805:C809)</f>
        <v>1154</v>
      </c>
      <c r="D804" s="290">
        <f t="shared" si="184"/>
        <v>1158</v>
      </c>
      <c r="E804" s="290">
        <v>42</v>
      </c>
      <c r="F804" s="290">
        <f t="shared" si="184"/>
        <v>0</v>
      </c>
      <c r="G804" s="290">
        <f t="shared" si="184"/>
        <v>42</v>
      </c>
      <c r="H804" s="290">
        <f t="shared" si="184"/>
        <v>42</v>
      </c>
      <c r="I804" s="298">
        <f t="shared" si="175"/>
        <v>100</v>
      </c>
      <c r="J804" s="298">
        <f t="shared" si="176"/>
        <v>3.6</v>
      </c>
      <c r="K804" s="383"/>
    </row>
    <row r="805" customFormat="1" hidden="1" spans="1:12">
      <c r="A805" s="237">
        <v>2111101</v>
      </c>
      <c r="B805" s="237" t="s">
        <v>735</v>
      </c>
      <c r="C805" s="290">
        <v>0</v>
      </c>
      <c r="D805" s="290">
        <v>0</v>
      </c>
      <c r="E805" s="290"/>
      <c r="F805" s="374">
        <f t="shared" si="177"/>
        <v>0</v>
      </c>
      <c r="G805" s="290">
        <f t="shared" si="174"/>
        <v>0</v>
      </c>
      <c r="H805" s="290">
        <v>0</v>
      </c>
      <c r="I805" s="298" t="str">
        <f t="shared" si="175"/>
        <v/>
      </c>
      <c r="J805" s="298" t="str">
        <f t="shared" si="176"/>
        <v/>
      </c>
      <c r="K805" s="383"/>
      <c r="L805" s="270">
        <v>1</v>
      </c>
    </row>
    <row r="806" s="217" customFormat="1" spans="1:11">
      <c r="A806" s="237">
        <v>2111102</v>
      </c>
      <c r="B806" s="237" t="s">
        <v>736</v>
      </c>
      <c r="C806" s="290">
        <v>4</v>
      </c>
      <c r="D806" s="290">
        <v>8</v>
      </c>
      <c r="E806" s="290">
        <v>2</v>
      </c>
      <c r="F806" s="374">
        <f t="shared" si="177"/>
        <v>0</v>
      </c>
      <c r="G806" s="290">
        <f t="shared" si="174"/>
        <v>2</v>
      </c>
      <c r="H806" s="290">
        <v>2</v>
      </c>
      <c r="I806" s="298">
        <f t="shared" si="175"/>
        <v>100</v>
      </c>
      <c r="J806" s="298">
        <f t="shared" si="176"/>
        <v>50</v>
      </c>
      <c r="K806" s="383"/>
    </row>
    <row r="807" s="217" customFormat="1" spans="1:11">
      <c r="A807" s="237">
        <v>2111103</v>
      </c>
      <c r="B807" s="237" t="s">
        <v>737</v>
      </c>
      <c r="C807" s="290">
        <v>1150</v>
      </c>
      <c r="D807" s="290">
        <v>1150</v>
      </c>
      <c r="E807" s="290"/>
      <c r="F807" s="374">
        <f t="shared" si="177"/>
        <v>0</v>
      </c>
      <c r="G807" s="290">
        <f t="shared" si="174"/>
        <v>0</v>
      </c>
      <c r="H807" s="290">
        <v>0</v>
      </c>
      <c r="I807" s="298" t="str">
        <f t="shared" si="175"/>
        <v/>
      </c>
      <c r="J807" s="298">
        <f t="shared" si="176"/>
        <v>0</v>
      </c>
      <c r="K807" s="383"/>
    </row>
    <row r="808" customFormat="1" hidden="1" spans="1:12">
      <c r="A808" s="237">
        <v>2111104</v>
      </c>
      <c r="B808" s="237" t="s">
        <v>738</v>
      </c>
      <c r="C808" s="290">
        <v>0</v>
      </c>
      <c r="D808" s="290">
        <v>0</v>
      </c>
      <c r="E808" s="290"/>
      <c r="F808" s="374">
        <f t="shared" si="177"/>
        <v>0</v>
      </c>
      <c r="G808" s="290">
        <f t="shared" si="174"/>
        <v>0</v>
      </c>
      <c r="H808" s="290">
        <v>0</v>
      </c>
      <c r="I808" s="298" t="str">
        <f t="shared" si="175"/>
        <v/>
      </c>
      <c r="J808" s="298" t="str">
        <f t="shared" si="176"/>
        <v/>
      </c>
      <c r="K808" s="383"/>
      <c r="L808" s="270">
        <v>1</v>
      </c>
    </row>
    <row r="809" s="217" customFormat="1" spans="1:11">
      <c r="A809" s="237">
        <v>2111199</v>
      </c>
      <c r="B809" s="237" t="s">
        <v>739</v>
      </c>
      <c r="C809" s="290">
        <v>0</v>
      </c>
      <c r="D809" s="290">
        <v>0</v>
      </c>
      <c r="E809" s="290">
        <v>40</v>
      </c>
      <c r="F809" s="374">
        <f t="shared" si="177"/>
        <v>0</v>
      </c>
      <c r="G809" s="290">
        <f t="shared" si="174"/>
        <v>40</v>
      </c>
      <c r="H809" s="290">
        <v>40</v>
      </c>
      <c r="I809" s="298">
        <f t="shared" si="175"/>
        <v>100</v>
      </c>
      <c r="J809" s="298" t="str">
        <f t="shared" si="176"/>
        <v/>
      </c>
      <c r="K809" s="383"/>
    </row>
    <row r="810" customFormat="1" hidden="1" spans="1:12">
      <c r="A810" s="237">
        <v>21112</v>
      </c>
      <c r="B810" s="373" t="s">
        <v>740</v>
      </c>
      <c r="C810" s="290">
        <f t="shared" ref="C810:H810" si="185">C811</f>
        <v>0</v>
      </c>
      <c r="D810" s="290">
        <f t="shared" si="185"/>
        <v>0</v>
      </c>
      <c r="E810" s="290">
        <v>0</v>
      </c>
      <c r="F810" s="290">
        <f t="shared" si="185"/>
        <v>0</v>
      </c>
      <c r="G810" s="290">
        <f t="shared" si="185"/>
        <v>0</v>
      </c>
      <c r="H810" s="290">
        <f t="shared" si="185"/>
        <v>0</v>
      </c>
      <c r="I810" s="298" t="str">
        <f t="shared" si="175"/>
        <v/>
      </c>
      <c r="J810" s="298" t="str">
        <f t="shared" si="176"/>
        <v/>
      </c>
      <c r="K810" s="383"/>
      <c r="L810" s="270">
        <v>1</v>
      </c>
    </row>
    <row r="811" s="270" customFormat="1" hidden="1" spans="1:12">
      <c r="A811" s="237">
        <v>2111201</v>
      </c>
      <c r="B811" s="237" t="s">
        <v>741</v>
      </c>
      <c r="C811" s="290">
        <v>0</v>
      </c>
      <c r="D811" s="290">
        <v>0</v>
      </c>
      <c r="E811" s="290"/>
      <c r="F811" s="374">
        <f t="shared" si="177"/>
        <v>0</v>
      </c>
      <c r="G811" s="290">
        <f t="shared" si="174"/>
        <v>0</v>
      </c>
      <c r="H811" s="290">
        <v>0</v>
      </c>
      <c r="I811" s="298" t="str">
        <f t="shared" si="175"/>
        <v/>
      </c>
      <c r="J811" s="298" t="str">
        <f t="shared" si="176"/>
        <v/>
      </c>
      <c r="K811" s="383"/>
      <c r="L811" s="270">
        <v>1</v>
      </c>
    </row>
    <row r="812" s="270" customFormat="1" hidden="1" spans="1:12">
      <c r="A812" s="237">
        <v>21113</v>
      </c>
      <c r="B812" s="373" t="s">
        <v>742</v>
      </c>
      <c r="C812" s="290">
        <f t="shared" ref="C812:H812" si="186">C813</f>
        <v>0</v>
      </c>
      <c r="D812" s="290">
        <f t="shared" si="186"/>
        <v>0</v>
      </c>
      <c r="E812" s="290">
        <v>0</v>
      </c>
      <c r="F812" s="290">
        <f t="shared" si="186"/>
        <v>0</v>
      </c>
      <c r="G812" s="290">
        <f t="shared" si="186"/>
        <v>0</v>
      </c>
      <c r="H812" s="290">
        <f t="shared" si="186"/>
        <v>0</v>
      </c>
      <c r="I812" s="298" t="str">
        <f t="shared" si="175"/>
        <v/>
      </c>
      <c r="J812" s="298" t="str">
        <f t="shared" si="176"/>
        <v/>
      </c>
      <c r="K812" s="383"/>
      <c r="L812" s="270">
        <v>1</v>
      </c>
    </row>
    <row r="813" s="270" customFormat="1" hidden="1" spans="1:12">
      <c r="A813" s="237">
        <v>2111301</v>
      </c>
      <c r="B813" s="237" t="s">
        <v>743</v>
      </c>
      <c r="C813" s="290">
        <v>0</v>
      </c>
      <c r="D813" s="290">
        <v>0</v>
      </c>
      <c r="E813" s="290"/>
      <c r="F813" s="374">
        <f t="shared" si="177"/>
        <v>0</v>
      </c>
      <c r="G813" s="290">
        <f t="shared" si="174"/>
        <v>0</v>
      </c>
      <c r="H813" s="290">
        <v>0</v>
      </c>
      <c r="I813" s="298" t="str">
        <f t="shared" si="175"/>
        <v/>
      </c>
      <c r="J813" s="298" t="str">
        <f t="shared" si="176"/>
        <v/>
      </c>
      <c r="K813" s="383"/>
      <c r="L813" s="270">
        <v>1</v>
      </c>
    </row>
    <row r="814" s="270" customFormat="1" hidden="1" spans="1:12">
      <c r="A814" s="237">
        <v>21114</v>
      </c>
      <c r="B814" s="373" t="s">
        <v>744</v>
      </c>
      <c r="C814" s="290">
        <f t="shared" ref="C814:H814" si="187">SUM(C815:C824)</f>
        <v>0</v>
      </c>
      <c r="D814" s="290">
        <f t="shared" si="187"/>
        <v>0</v>
      </c>
      <c r="E814" s="290">
        <v>0</v>
      </c>
      <c r="F814" s="290">
        <f t="shared" si="187"/>
        <v>0</v>
      </c>
      <c r="G814" s="290">
        <f t="shared" si="187"/>
        <v>0</v>
      </c>
      <c r="H814" s="290">
        <f t="shared" si="187"/>
        <v>0</v>
      </c>
      <c r="I814" s="298" t="str">
        <f t="shared" si="175"/>
        <v/>
      </c>
      <c r="J814" s="298" t="str">
        <f t="shared" si="176"/>
        <v/>
      </c>
      <c r="K814" s="383"/>
      <c r="L814" s="270">
        <v>1</v>
      </c>
    </row>
    <row r="815" s="270" customFormat="1" hidden="1" spans="1:12">
      <c r="A815" s="237">
        <v>2111401</v>
      </c>
      <c r="B815" s="237" t="s">
        <v>135</v>
      </c>
      <c r="C815" s="290">
        <v>0</v>
      </c>
      <c r="D815" s="290">
        <v>0</v>
      </c>
      <c r="E815" s="290"/>
      <c r="F815" s="374">
        <f t="shared" si="177"/>
        <v>0</v>
      </c>
      <c r="G815" s="290">
        <f t="shared" si="174"/>
        <v>0</v>
      </c>
      <c r="H815" s="290">
        <v>0</v>
      </c>
      <c r="I815" s="298" t="str">
        <f t="shared" si="175"/>
        <v/>
      </c>
      <c r="J815" s="298" t="str">
        <f t="shared" si="176"/>
        <v/>
      </c>
      <c r="K815" s="383"/>
      <c r="L815" s="270">
        <v>1</v>
      </c>
    </row>
    <row r="816" s="270" customFormat="1" hidden="1" spans="1:12">
      <c r="A816" s="237">
        <v>2111402</v>
      </c>
      <c r="B816" s="237" t="s">
        <v>136</v>
      </c>
      <c r="C816" s="290">
        <v>0</v>
      </c>
      <c r="D816" s="290">
        <v>0</v>
      </c>
      <c r="E816" s="290"/>
      <c r="F816" s="374">
        <f t="shared" si="177"/>
        <v>0</v>
      </c>
      <c r="G816" s="290">
        <f t="shared" si="174"/>
        <v>0</v>
      </c>
      <c r="H816" s="290">
        <v>0</v>
      </c>
      <c r="I816" s="298" t="str">
        <f t="shared" si="175"/>
        <v/>
      </c>
      <c r="J816" s="298" t="str">
        <f t="shared" si="176"/>
        <v/>
      </c>
      <c r="K816" s="383"/>
      <c r="L816" s="270">
        <v>1</v>
      </c>
    </row>
    <row r="817" customFormat="1" hidden="1" spans="1:12">
      <c r="A817" s="237">
        <v>2111403</v>
      </c>
      <c r="B817" s="237" t="s">
        <v>137</v>
      </c>
      <c r="C817" s="290">
        <v>0</v>
      </c>
      <c r="D817" s="290">
        <v>0</v>
      </c>
      <c r="E817" s="290"/>
      <c r="F817" s="374">
        <f t="shared" si="177"/>
        <v>0</v>
      </c>
      <c r="G817" s="290">
        <f t="shared" si="174"/>
        <v>0</v>
      </c>
      <c r="H817" s="290">
        <v>0</v>
      </c>
      <c r="I817" s="298" t="str">
        <f t="shared" si="175"/>
        <v/>
      </c>
      <c r="J817" s="298" t="str">
        <f t="shared" si="176"/>
        <v/>
      </c>
      <c r="K817" s="383"/>
      <c r="L817" s="270">
        <v>1</v>
      </c>
    </row>
    <row r="818" s="270" customFormat="1" hidden="1" spans="1:12">
      <c r="A818" s="237">
        <v>2111406</v>
      </c>
      <c r="B818" s="237" t="s">
        <v>747</v>
      </c>
      <c r="C818" s="290">
        <v>0</v>
      </c>
      <c r="D818" s="290">
        <v>0</v>
      </c>
      <c r="E818" s="290"/>
      <c r="F818" s="374">
        <f t="shared" si="177"/>
        <v>0</v>
      </c>
      <c r="G818" s="290">
        <f t="shared" si="174"/>
        <v>0</v>
      </c>
      <c r="H818" s="290">
        <v>0</v>
      </c>
      <c r="I818" s="298" t="str">
        <f t="shared" si="175"/>
        <v/>
      </c>
      <c r="J818" s="298" t="str">
        <f t="shared" si="176"/>
        <v/>
      </c>
      <c r="K818" s="383"/>
      <c r="L818" s="270">
        <v>1</v>
      </c>
    </row>
    <row r="819" s="270" customFormat="1" hidden="1" spans="1:12">
      <c r="A819" s="237">
        <v>2111407</v>
      </c>
      <c r="B819" s="237" t="s">
        <v>748</v>
      </c>
      <c r="C819" s="290">
        <v>0</v>
      </c>
      <c r="D819" s="290">
        <v>0</v>
      </c>
      <c r="E819" s="290"/>
      <c r="F819" s="374">
        <f t="shared" si="177"/>
        <v>0</v>
      </c>
      <c r="G819" s="290">
        <f t="shared" si="174"/>
        <v>0</v>
      </c>
      <c r="H819" s="290">
        <v>0</v>
      </c>
      <c r="I819" s="298" t="str">
        <f t="shared" si="175"/>
        <v/>
      </c>
      <c r="J819" s="298" t="str">
        <f t="shared" si="176"/>
        <v/>
      </c>
      <c r="K819" s="383"/>
      <c r="L819" s="270">
        <v>1</v>
      </c>
    </row>
    <row r="820" s="270" customFormat="1" hidden="1" spans="1:12">
      <c r="A820" s="237">
        <v>2111408</v>
      </c>
      <c r="B820" s="237" t="s">
        <v>749</v>
      </c>
      <c r="C820" s="290">
        <v>0</v>
      </c>
      <c r="D820" s="290">
        <v>0</v>
      </c>
      <c r="E820" s="290"/>
      <c r="F820" s="374">
        <f t="shared" si="177"/>
        <v>0</v>
      </c>
      <c r="G820" s="290">
        <f t="shared" si="174"/>
        <v>0</v>
      </c>
      <c r="H820" s="290">
        <v>0</v>
      </c>
      <c r="I820" s="298" t="str">
        <f t="shared" si="175"/>
        <v/>
      </c>
      <c r="J820" s="298" t="str">
        <f t="shared" si="176"/>
        <v/>
      </c>
      <c r="K820" s="383"/>
      <c r="L820" s="270">
        <v>1</v>
      </c>
    </row>
    <row r="821" customFormat="1" hidden="1" spans="1:12">
      <c r="A821" s="237">
        <v>2111411</v>
      </c>
      <c r="B821" s="237" t="s">
        <v>177</v>
      </c>
      <c r="C821" s="290">
        <v>0</v>
      </c>
      <c r="D821" s="290">
        <v>0</v>
      </c>
      <c r="E821" s="290"/>
      <c r="F821" s="374">
        <f t="shared" si="177"/>
        <v>0</v>
      </c>
      <c r="G821" s="290">
        <f t="shared" si="174"/>
        <v>0</v>
      </c>
      <c r="H821" s="290">
        <v>0</v>
      </c>
      <c r="I821" s="298" t="str">
        <f t="shared" si="175"/>
        <v/>
      </c>
      <c r="J821" s="298" t="str">
        <f t="shared" si="176"/>
        <v/>
      </c>
      <c r="K821" s="383"/>
      <c r="L821" s="270">
        <v>1</v>
      </c>
    </row>
    <row r="822" customFormat="1" hidden="1" spans="1:12">
      <c r="A822" s="237">
        <v>2111413</v>
      </c>
      <c r="B822" s="237" t="s">
        <v>752</v>
      </c>
      <c r="C822" s="290">
        <v>0</v>
      </c>
      <c r="D822" s="290">
        <v>0</v>
      </c>
      <c r="E822" s="290"/>
      <c r="F822" s="374">
        <f t="shared" si="177"/>
        <v>0</v>
      </c>
      <c r="G822" s="290">
        <f t="shared" si="174"/>
        <v>0</v>
      </c>
      <c r="H822" s="290">
        <v>0</v>
      </c>
      <c r="I822" s="298" t="str">
        <f t="shared" si="175"/>
        <v/>
      </c>
      <c r="J822" s="298" t="str">
        <f t="shared" si="176"/>
        <v/>
      </c>
      <c r="K822" s="383"/>
      <c r="L822" s="270">
        <v>1</v>
      </c>
    </row>
    <row r="823" customFormat="1" hidden="1" spans="1:12">
      <c r="A823" s="237">
        <v>2111450</v>
      </c>
      <c r="B823" s="237" t="s">
        <v>145</v>
      </c>
      <c r="C823" s="290">
        <v>0</v>
      </c>
      <c r="D823" s="290">
        <v>0</v>
      </c>
      <c r="E823" s="290"/>
      <c r="F823" s="374">
        <f t="shared" si="177"/>
        <v>0</v>
      </c>
      <c r="G823" s="290">
        <f t="shared" si="174"/>
        <v>0</v>
      </c>
      <c r="H823" s="290">
        <v>0</v>
      </c>
      <c r="I823" s="298" t="str">
        <f t="shared" si="175"/>
        <v/>
      </c>
      <c r="J823" s="298" t="str">
        <f t="shared" si="176"/>
        <v/>
      </c>
      <c r="K823" s="383"/>
      <c r="L823" s="270">
        <v>1</v>
      </c>
    </row>
    <row r="824" customFormat="1" hidden="1" spans="1:12">
      <c r="A824" s="237">
        <v>2111499</v>
      </c>
      <c r="B824" s="237" t="s">
        <v>753</v>
      </c>
      <c r="C824" s="290">
        <v>0</v>
      </c>
      <c r="D824" s="290">
        <v>0</v>
      </c>
      <c r="E824" s="290"/>
      <c r="F824" s="374">
        <f t="shared" si="177"/>
        <v>0</v>
      </c>
      <c r="G824" s="290">
        <f t="shared" si="174"/>
        <v>0</v>
      </c>
      <c r="H824" s="290">
        <v>0</v>
      </c>
      <c r="I824" s="298" t="str">
        <f t="shared" si="175"/>
        <v/>
      </c>
      <c r="J824" s="298" t="str">
        <f t="shared" si="176"/>
        <v/>
      </c>
      <c r="K824" s="383"/>
      <c r="L824" s="270">
        <v>1</v>
      </c>
    </row>
    <row r="825" s="217" customFormat="1" spans="1:11">
      <c r="A825" s="237">
        <v>21199</v>
      </c>
      <c r="B825" s="373" t="s">
        <v>754</v>
      </c>
      <c r="C825" s="290">
        <f t="shared" ref="C825:H825" si="188">C826</f>
        <v>16112</v>
      </c>
      <c r="D825" s="290">
        <f t="shared" si="188"/>
        <v>6789</v>
      </c>
      <c r="E825" s="290">
        <v>3012</v>
      </c>
      <c r="F825" s="290">
        <f t="shared" si="188"/>
        <v>-3012</v>
      </c>
      <c r="G825" s="290">
        <f t="shared" si="188"/>
        <v>0</v>
      </c>
      <c r="H825" s="290">
        <f t="shared" si="188"/>
        <v>0</v>
      </c>
      <c r="I825" s="298" t="str">
        <f t="shared" si="175"/>
        <v/>
      </c>
      <c r="J825" s="298">
        <f t="shared" si="176"/>
        <v>0</v>
      </c>
      <c r="K825" s="383"/>
    </row>
    <row r="826" s="217" customFormat="1" spans="1:11">
      <c r="A826" s="237">
        <v>2119999</v>
      </c>
      <c r="B826" s="237" t="s">
        <v>755</v>
      </c>
      <c r="C826" s="290">
        <v>16112</v>
      </c>
      <c r="D826" s="290">
        <v>6789</v>
      </c>
      <c r="E826" s="290">
        <v>3012</v>
      </c>
      <c r="F826" s="374">
        <f t="shared" si="177"/>
        <v>-3012</v>
      </c>
      <c r="G826" s="290">
        <f t="shared" si="174"/>
        <v>0</v>
      </c>
      <c r="H826" s="290">
        <v>0</v>
      </c>
      <c r="I826" s="298" t="str">
        <f t="shared" si="175"/>
        <v/>
      </c>
      <c r="J826" s="298">
        <f t="shared" si="176"/>
        <v>0</v>
      </c>
      <c r="K826" s="383"/>
    </row>
    <row r="827" spans="1:10">
      <c r="A827" s="237">
        <v>212</v>
      </c>
      <c r="B827" s="373" t="s">
        <v>756</v>
      </c>
      <c r="C827" s="290">
        <f t="shared" ref="C827:H827" si="189">C828+C839+C841+C844+C846+C848</f>
        <v>118112</v>
      </c>
      <c r="D827" s="290">
        <f t="shared" si="189"/>
        <v>84249</v>
      </c>
      <c r="E827" s="290">
        <v>121920</v>
      </c>
      <c r="F827" s="290">
        <f t="shared" si="189"/>
        <v>-52148</v>
      </c>
      <c r="G827" s="290">
        <f t="shared" si="189"/>
        <v>69772</v>
      </c>
      <c r="H827" s="290">
        <f t="shared" si="189"/>
        <v>67856</v>
      </c>
      <c r="I827" s="298">
        <f t="shared" si="175"/>
        <v>97.3</v>
      </c>
      <c r="J827" s="298">
        <f t="shared" si="176"/>
        <v>57.5</v>
      </c>
    </row>
    <row r="828" s="217" customFormat="1" spans="1:11">
      <c r="A828" s="237">
        <v>21201</v>
      </c>
      <c r="B828" s="373" t="s">
        <v>757</v>
      </c>
      <c r="C828" s="290">
        <f t="shared" ref="C828:H828" si="190">SUM(C829:C838)</f>
        <v>7224</v>
      </c>
      <c r="D828" s="290">
        <f t="shared" si="190"/>
        <v>9481</v>
      </c>
      <c r="E828" s="290">
        <v>6213</v>
      </c>
      <c r="F828" s="290">
        <f t="shared" si="190"/>
        <v>2366</v>
      </c>
      <c r="G828" s="290">
        <f t="shared" si="190"/>
        <v>8579</v>
      </c>
      <c r="H828" s="290">
        <f t="shared" si="190"/>
        <v>8579</v>
      </c>
      <c r="I828" s="298">
        <f t="shared" si="175"/>
        <v>100</v>
      </c>
      <c r="J828" s="298">
        <f t="shared" si="176"/>
        <v>118.8</v>
      </c>
      <c r="K828" s="383"/>
    </row>
    <row r="829" s="217" customFormat="1" spans="1:11">
      <c r="A829" s="237">
        <v>2120101</v>
      </c>
      <c r="B829" s="237" t="s">
        <v>135</v>
      </c>
      <c r="C829" s="290">
        <v>4270</v>
      </c>
      <c r="D829" s="290">
        <v>4423</v>
      </c>
      <c r="E829" s="290">
        <v>3996</v>
      </c>
      <c r="F829" s="374">
        <f t="shared" si="177"/>
        <v>477</v>
      </c>
      <c r="G829" s="290">
        <f t="shared" si="174"/>
        <v>4473</v>
      </c>
      <c r="H829" s="290">
        <v>4473</v>
      </c>
      <c r="I829" s="298">
        <f t="shared" si="175"/>
        <v>100</v>
      </c>
      <c r="J829" s="298">
        <f t="shared" si="176"/>
        <v>104.8</v>
      </c>
      <c r="K829" s="383"/>
    </row>
    <row r="830" s="217" customFormat="1" spans="1:11">
      <c r="A830" s="237">
        <v>2120102</v>
      </c>
      <c r="B830" s="237" t="s">
        <v>136</v>
      </c>
      <c r="C830" s="290">
        <v>1637</v>
      </c>
      <c r="D830" s="290">
        <v>3355</v>
      </c>
      <c r="E830" s="290">
        <v>548</v>
      </c>
      <c r="F830" s="374">
        <f t="shared" si="177"/>
        <v>153</v>
      </c>
      <c r="G830" s="290">
        <f t="shared" si="174"/>
        <v>701</v>
      </c>
      <c r="H830" s="290">
        <v>701</v>
      </c>
      <c r="I830" s="298">
        <f t="shared" si="175"/>
        <v>100</v>
      </c>
      <c r="J830" s="298">
        <f t="shared" si="176"/>
        <v>42.8</v>
      </c>
      <c r="K830" s="383"/>
    </row>
    <row r="831" s="217" customFormat="1" spans="1:11">
      <c r="A831" s="237">
        <v>2120103</v>
      </c>
      <c r="B831" s="237" t="s">
        <v>137</v>
      </c>
      <c r="C831" s="290">
        <v>0</v>
      </c>
      <c r="D831" s="290">
        <v>0</v>
      </c>
      <c r="E831" s="290">
        <v>2</v>
      </c>
      <c r="F831" s="374">
        <f t="shared" si="177"/>
        <v>0</v>
      </c>
      <c r="G831" s="290">
        <f t="shared" si="174"/>
        <v>2</v>
      </c>
      <c r="H831" s="290">
        <v>2</v>
      </c>
      <c r="I831" s="298">
        <f t="shared" si="175"/>
        <v>100</v>
      </c>
      <c r="J831" s="298" t="str">
        <f t="shared" si="176"/>
        <v/>
      </c>
      <c r="K831" s="383"/>
    </row>
    <row r="832" s="217" customFormat="1" spans="1:11">
      <c r="A832" s="237">
        <v>2120104</v>
      </c>
      <c r="B832" s="237" t="s">
        <v>758</v>
      </c>
      <c r="C832" s="290">
        <v>996</v>
      </c>
      <c r="D832" s="290">
        <v>1194</v>
      </c>
      <c r="E832" s="290">
        <v>1339</v>
      </c>
      <c r="F832" s="374">
        <f t="shared" si="177"/>
        <v>624</v>
      </c>
      <c r="G832" s="290">
        <f t="shared" si="174"/>
        <v>1963</v>
      </c>
      <c r="H832" s="290">
        <v>1963</v>
      </c>
      <c r="I832" s="298">
        <f t="shared" si="175"/>
        <v>100</v>
      </c>
      <c r="J832" s="298">
        <f t="shared" si="176"/>
        <v>197.1</v>
      </c>
      <c r="K832" s="383"/>
    </row>
    <row r="833" customFormat="1" hidden="1" spans="1:12">
      <c r="A833" s="237">
        <v>2120105</v>
      </c>
      <c r="B833" s="237" t="s">
        <v>759</v>
      </c>
      <c r="C833" s="290">
        <v>0</v>
      </c>
      <c r="D833" s="290">
        <v>0</v>
      </c>
      <c r="E833" s="290"/>
      <c r="F833" s="374">
        <f t="shared" si="177"/>
        <v>0</v>
      </c>
      <c r="G833" s="290">
        <f t="shared" si="174"/>
        <v>0</v>
      </c>
      <c r="H833" s="290">
        <v>0</v>
      </c>
      <c r="I833" s="298" t="str">
        <f t="shared" si="175"/>
        <v/>
      </c>
      <c r="J833" s="298" t="str">
        <f t="shared" si="176"/>
        <v/>
      </c>
      <c r="K833" s="383"/>
      <c r="L833" s="270">
        <v>1</v>
      </c>
    </row>
    <row r="834" s="217" customFormat="1" spans="1:11">
      <c r="A834" s="237">
        <v>2120106</v>
      </c>
      <c r="B834" s="237" t="s">
        <v>760</v>
      </c>
      <c r="C834" s="290">
        <v>19</v>
      </c>
      <c r="D834" s="290">
        <v>0</v>
      </c>
      <c r="E834" s="290">
        <v>55</v>
      </c>
      <c r="F834" s="374">
        <f t="shared" si="177"/>
        <v>13</v>
      </c>
      <c r="G834" s="290">
        <f t="shared" si="174"/>
        <v>68</v>
      </c>
      <c r="H834" s="290">
        <v>68</v>
      </c>
      <c r="I834" s="298">
        <f t="shared" si="175"/>
        <v>100</v>
      </c>
      <c r="J834" s="298">
        <f t="shared" si="176"/>
        <v>357.9</v>
      </c>
      <c r="K834" s="383"/>
    </row>
    <row r="835" customFormat="1" hidden="1" spans="1:12">
      <c r="A835" s="237">
        <v>2120107</v>
      </c>
      <c r="B835" s="237" t="s">
        <v>761</v>
      </c>
      <c r="C835" s="290">
        <v>0</v>
      </c>
      <c r="D835" s="290">
        <v>0</v>
      </c>
      <c r="E835" s="290"/>
      <c r="F835" s="374">
        <f t="shared" si="177"/>
        <v>0</v>
      </c>
      <c r="G835" s="290">
        <f t="shared" si="174"/>
        <v>0</v>
      </c>
      <c r="H835" s="290">
        <v>0</v>
      </c>
      <c r="I835" s="298" t="str">
        <f t="shared" si="175"/>
        <v/>
      </c>
      <c r="J835" s="298" t="str">
        <f t="shared" si="176"/>
        <v/>
      </c>
      <c r="K835" s="383"/>
      <c r="L835" s="270">
        <v>1</v>
      </c>
    </row>
    <row r="836" customFormat="1" hidden="1" spans="1:12">
      <c r="A836" s="237">
        <v>2120109</v>
      </c>
      <c r="B836" s="237" t="s">
        <v>762</v>
      </c>
      <c r="C836" s="290">
        <v>0</v>
      </c>
      <c r="D836" s="290">
        <v>0</v>
      </c>
      <c r="E836" s="290"/>
      <c r="F836" s="374">
        <f t="shared" si="177"/>
        <v>0</v>
      </c>
      <c r="G836" s="290">
        <f t="shared" si="174"/>
        <v>0</v>
      </c>
      <c r="H836" s="290">
        <v>0</v>
      </c>
      <c r="I836" s="298" t="str">
        <f t="shared" si="175"/>
        <v/>
      </c>
      <c r="J836" s="298" t="str">
        <f t="shared" si="176"/>
        <v/>
      </c>
      <c r="K836" s="383"/>
      <c r="L836" s="270">
        <v>1</v>
      </c>
    </row>
    <row r="837" customFormat="1" hidden="1" spans="1:12">
      <c r="A837" s="237">
        <v>2120110</v>
      </c>
      <c r="B837" s="237" t="s">
        <v>763</v>
      </c>
      <c r="C837" s="290">
        <v>0</v>
      </c>
      <c r="D837" s="290">
        <v>0</v>
      </c>
      <c r="E837" s="290"/>
      <c r="F837" s="374">
        <f t="shared" si="177"/>
        <v>0</v>
      </c>
      <c r="G837" s="290">
        <f t="shared" si="174"/>
        <v>0</v>
      </c>
      <c r="H837" s="290">
        <v>0</v>
      </c>
      <c r="I837" s="298" t="str">
        <f t="shared" si="175"/>
        <v/>
      </c>
      <c r="J837" s="298" t="str">
        <f t="shared" si="176"/>
        <v/>
      </c>
      <c r="K837" s="383"/>
      <c r="L837" s="270">
        <v>1</v>
      </c>
    </row>
    <row r="838" s="270" customFormat="1" spans="1:11">
      <c r="A838" s="237">
        <v>2120199</v>
      </c>
      <c r="B838" s="237" t="s">
        <v>764</v>
      </c>
      <c r="C838" s="290">
        <v>302</v>
      </c>
      <c r="D838" s="290">
        <v>509</v>
      </c>
      <c r="E838" s="290">
        <v>273</v>
      </c>
      <c r="F838" s="374">
        <f t="shared" si="177"/>
        <v>1099</v>
      </c>
      <c r="G838" s="290">
        <f t="shared" si="174"/>
        <v>1372</v>
      </c>
      <c r="H838" s="290">
        <v>1372</v>
      </c>
      <c r="I838" s="298">
        <f t="shared" si="175"/>
        <v>100</v>
      </c>
      <c r="J838" s="298">
        <f t="shared" si="176"/>
        <v>454.3</v>
      </c>
      <c r="K838" s="383"/>
    </row>
    <row r="839" s="270" customFormat="1" spans="1:11">
      <c r="A839" s="237">
        <v>21202</v>
      </c>
      <c r="B839" s="373" t="s">
        <v>765</v>
      </c>
      <c r="C839" s="290">
        <f t="shared" ref="C839:H839" si="191">C840</f>
        <v>47</v>
      </c>
      <c r="D839" s="290">
        <f t="shared" si="191"/>
        <v>47</v>
      </c>
      <c r="E839" s="290">
        <v>0</v>
      </c>
      <c r="F839" s="290">
        <f t="shared" si="191"/>
        <v>0</v>
      </c>
      <c r="G839" s="290">
        <f t="shared" si="191"/>
        <v>0</v>
      </c>
      <c r="H839" s="290">
        <f t="shared" si="191"/>
        <v>0</v>
      </c>
      <c r="I839" s="298" t="str">
        <f t="shared" ref="I839:I902" si="192">IF(ISERROR(H839/G839),"",H839/G839*100)</f>
        <v/>
      </c>
      <c r="J839" s="298">
        <f t="shared" ref="J839:J902" si="193">IF(ISERROR(H839/C839),"",H839/C839*100)</f>
        <v>0</v>
      </c>
      <c r="K839" s="383"/>
    </row>
    <row r="840" s="270" customFormat="1" spans="1:11">
      <c r="A840" s="237">
        <v>2120201</v>
      </c>
      <c r="B840" s="237" t="s">
        <v>766</v>
      </c>
      <c r="C840" s="290">
        <v>47</v>
      </c>
      <c r="D840" s="290">
        <v>47</v>
      </c>
      <c r="E840" s="290">
        <v>0</v>
      </c>
      <c r="F840" s="374">
        <f t="shared" si="177"/>
        <v>0</v>
      </c>
      <c r="G840" s="290">
        <f t="shared" ref="G840:G902" si="194">H840+K840</f>
        <v>0</v>
      </c>
      <c r="H840" s="290">
        <v>0</v>
      </c>
      <c r="I840" s="298" t="str">
        <f t="shared" si="192"/>
        <v/>
      </c>
      <c r="J840" s="298">
        <f t="shared" si="193"/>
        <v>0</v>
      </c>
      <c r="K840" s="383"/>
    </row>
    <row r="841" s="270" customFormat="1" spans="1:11">
      <c r="A841" s="237">
        <v>21203</v>
      </c>
      <c r="B841" s="373" t="s">
        <v>767</v>
      </c>
      <c r="C841" s="290">
        <f t="shared" ref="C841:H841" si="195">SUM(C842:C843)</f>
        <v>26410</v>
      </c>
      <c r="D841" s="290">
        <f t="shared" si="195"/>
        <v>62116</v>
      </c>
      <c r="E841" s="290">
        <v>48880</v>
      </c>
      <c r="F841" s="290">
        <f t="shared" si="195"/>
        <v>-2890</v>
      </c>
      <c r="G841" s="290">
        <f t="shared" si="195"/>
        <v>45990</v>
      </c>
      <c r="H841" s="290">
        <f t="shared" si="195"/>
        <v>45618</v>
      </c>
      <c r="I841" s="298">
        <f t="shared" si="192"/>
        <v>99.2</v>
      </c>
      <c r="J841" s="298">
        <f t="shared" si="193"/>
        <v>172.7</v>
      </c>
      <c r="K841" s="383"/>
    </row>
    <row r="842" s="270" customFormat="1" spans="1:11">
      <c r="A842" s="237">
        <v>2120303</v>
      </c>
      <c r="B842" s="237" t="s">
        <v>768</v>
      </c>
      <c r="C842" s="290">
        <v>12574</v>
      </c>
      <c r="D842" s="290">
        <v>11728</v>
      </c>
      <c r="E842" s="290">
        <v>10177</v>
      </c>
      <c r="F842" s="374">
        <f t="shared" ref="F842:F905" si="196">G842-E842</f>
        <v>14006</v>
      </c>
      <c r="G842" s="290">
        <f t="shared" si="194"/>
        <v>24183</v>
      </c>
      <c r="H842" s="290">
        <v>23811</v>
      </c>
      <c r="I842" s="298">
        <f t="shared" si="192"/>
        <v>98.5</v>
      </c>
      <c r="J842" s="298">
        <f t="shared" si="193"/>
        <v>189.4</v>
      </c>
      <c r="K842" s="383">
        <v>372</v>
      </c>
    </row>
    <row r="843" s="270" customFormat="1" spans="1:11">
      <c r="A843" s="237">
        <v>2120399</v>
      </c>
      <c r="B843" s="237" t="s">
        <v>769</v>
      </c>
      <c r="C843" s="290">
        <v>13836</v>
      </c>
      <c r="D843" s="290">
        <v>50388</v>
      </c>
      <c r="E843" s="290">
        <v>38703</v>
      </c>
      <c r="F843" s="374">
        <f t="shared" si="196"/>
        <v>-16896</v>
      </c>
      <c r="G843" s="290">
        <f t="shared" si="194"/>
        <v>21807</v>
      </c>
      <c r="H843" s="290">
        <v>21807</v>
      </c>
      <c r="I843" s="298">
        <f t="shared" si="192"/>
        <v>100</v>
      </c>
      <c r="J843" s="298">
        <f t="shared" si="193"/>
        <v>157.6</v>
      </c>
      <c r="K843" s="383"/>
    </row>
    <row r="844" s="217" customFormat="1" spans="1:11">
      <c r="A844" s="237">
        <v>21205</v>
      </c>
      <c r="B844" s="373" t="s">
        <v>770</v>
      </c>
      <c r="C844" s="290">
        <f t="shared" ref="C844:H844" si="197">C845</f>
        <v>11334</v>
      </c>
      <c r="D844" s="290">
        <f t="shared" si="197"/>
        <v>9879</v>
      </c>
      <c r="E844" s="290">
        <v>6275</v>
      </c>
      <c r="F844" s="290">
        <f t="shared" si="197"/>
        <v>-1247</v>
      </c>
      <c r="G844" s="290">
        <f t="shared" si="197"/>
        <v>5028</v>
      </c>
      <c r="H844" s="290">
        <f t="shared" si="197"/>
        <v>5028</v>
      </c>
      <c r="I844" s="298">
        <f t="shared" si="192"/>
        <v>100</v>
      </c>
      <c r="J844" s="298">
        <f t="shared" si="193"/>
        <v>44.4</v>
      </c>
      <c r="K844" s="383"/>
    </row>
    <row r="845" s="270" customFormat="1" spans="1:11">
      <c r="A845" s="237">
        <v>2120501</v>
      </c>
      <c r="B845" s="237" t="s">
        <v>771</v>
      </c>
      <c r="C845" s="290">
        <v>11334</v>
      </c>
      <c r="D845" s="290">
        <v>9879</v>
      </c>
      <c r="E845" s="290">
        <v>6275</v>
      </c>
      <c r="F845" s="374">
        <f t="shared" si="196"/>
        <v>-1247</v>
      </c>
      <c r="G845" s="290">
        <f t="shared" si="194"/>
        <v>5028</v>
      </c>
      <c r="H845" s="290">
        <v>5028</v>
      </c>
      <c r="I845" s="298">
        <f t="shared" si="192"/>
        <v>100</v>
      </c>
      <c r="J845" s="298">
        <f t="shared" si="193"/>
        <v>44.4</v>
      </c>
      <c r="K845" s="383"/>
    </row>
    <row r="846" s="217" customFormat="1" spans="1:11">
      <c r="A846" s="237">
        <v>21206</v>
      </c>
      <c r="B846" s="373" t="s">
        <v>772</v>
      </c>
      <c r="C846" s="290">
        <f t="shared" ref="C846:H846" si="198">C847</f>
        <v>1207</v>
      </c>
      <c r="D846" s="290">
        <f t="shared" si="198"/>
        <v>1226</v>
      </c>
      <c r="E846" s="290">
        <v>900</v>
      </c>
      <c r="F846" s="290">
        <f t="shared" si="198"/>
        <v>122</v>
      </c>
      <c r="G846" s="290">
        <f t="shared" si="198"/>
        <v>1022</v>
      </c>
      <c r="H846" s="290">
        <f t="shared" si="198"/>
        <v>1022</v>
      </c>
      <c r="I846" s="298">
        <f t="shared" si="192"/>
        <v>100</v>
      </c>
      <c r="J846" s="298">
        <f t="shared" si="193"/>
        <v>84.7</v>
      </c>
      <c r="K846" s="383"/>
    </row>
    <row r="847" s="270" customFormat="1" spans="1:11">
      <c r="A847" s="237">
        <v>2120601</v>
      </c>
      <c r="B847" s="237" t="s">
        <v>773</v>
      </c>
      <c r="C847" s="290">
        <v>1207</v>
      </c>
      <c r="D847" s="290">
        <v>1226</v>
      </c>
      <c r="E847" s="290">
        <v>900</v>
      </c>
      <c r="F847" s="374">
        <f t="shared" si="196"/>
        <v>122</v>
      </c>
      <c r="G847" s="290">
        <f t="shared" si="194"/>
        <v>1022</v>
      </c>
      <c r="H847" s="290">
        <v>1022</v>
      </c>
      <c r="I847" s="298">
        <f t="shared" si="192"/>
        <v>100</v>
      </c>
      <c r="J847" s="298">
        <f t="shared" si="193"/>
        <v>84.7</v>
      </c>
      <c r="K847" s="383"/>
    </row>
    <row r="848" s="217" customFormat="1" spans="1:11">
      <c r="A848" s="237">
        <v>21299</v>
      </c>
      <c r="B848" s="373" t="s">
        <v>774</v>
      </c>
      <c r="C848" s="290">
        <f t="shared" ref="C848:H848" si="199">C849</f>
        <v>71890</v>
      </c>
      <c r="D848" s="290">
        <f t="shared" si="199"/>
        <v>1500</v>
      </c>
      <c r="E848" s="290">
        <v>59652</v>
      </c>
      <c r="F848" s="290">
        <f t="shared" si="199"/>
        <v>-50499</v>
      </c>
      <c r="G848" s="290">
        <f t="shared" si="199"/>
        <v>9153</v>
      </c>
      <c r="H848" s="290">
        <f t="shared" si="199"/>
        <v>7609</v>
      </c>
      <c r="I848" s="298">
        <f t="shared" si="192"/>
        <v>83.1</v>
      </c>
      <c r="J848" s="298">
        <f t="shared" si="193"/>
        <v>10.6</v>
      </c>
      <c r="K848" s="383"/>
    </row>
    <row r="849" s="270" customFormat="1" spans="1:11">
      <c r="A849" s="237">
        <v>2129999</v>
      </c>
      <c r="B849" s="237" t="s">
        <v>775</v>
      </c>
      <c r="C849" s="290">
        <v>71890</v>
      </c>
      <c r="D849" s="290">
        <v>1500</v>
      </c>
      <c r="E849" s="290">
        <v>59652</v>
      </c>
      <c r="F849" s="374">
        <f t="shared" si="196"/>
        <v>-50499</v>
      </c>
      <c r="G849" s="290">
        <f t="shared" si="194"/>
        <v>9153</v>
      </c>
      <c r="H849" s="290">
        <v>7609</v>
      </c>
      <c r="I849" s="298">
        <f t="shared" si="192"/>
        <v>83.1</v>
      </c>
      <c r="J849" s="298">
        <f t="shared" si="193"/>
        <v>10.6</v>
      </c>
      <c r="K849" s="383">
        <v>1544</v>
      </c>
    </row>
    <row r="850" spans="1:10">
      <c r="A850" s="237">
        <v>213</v>
      </c>
      <c r="B850" s="373" t="s">
        <v>776</v>
      </c>
      <c r="C850" s="290">
        <f t="shared" ref="C850:H850" si="200">C851+C877+C899+C927+C938+C945+C951+C954</f>
        <v>46553</v>
      </c>
      <c r="D850" s="290">
        <f t="shared" si="200"/>
        <v>56353</v>
      </c>
      <c r="E850" s="290">
        <v>57270</v>
      </c>
      <c r="F850" s="290">
        <f t="shared" si="200"/>
        <v>18240</v>
      </c>
      <c r="G850" s="290">
        <f t="shared" si="200"/>
        <v>75510</v>
      </c>
      <c r="H850" s="290">
        <f t="shared" si="200"/>
        <v>54384</v>
      </c>
      <c r="I850" s="298">
        <f t="shared" si="192"/>
        <v>72</v>
      </c>
      <c r="J850" s="298">
        <f t="shared" si="193"/>
        <v>116.8</v>
      </c>
    </row>
    <row r="851" s="270" customFormat="1" spans="1:11">
      <c r="A851" s="237">
        <v>21301</v>
      </c>
      <c r="B851" s="373" t="s">
        <v>777</v>
      </c>
      <c r="C851" s="290">
        <f t="shared" ref="C851:H851" si="201">SUM(C852:C876)</f>
        <v>22822</v>
      </c>
      <c r="D851" s="290">
        <f t="shared" si="201"/>
        <v>19396</v>
      </c>
      <c r="E851" s="290">
        <v>33043</v>
      </c>
      <c r="F851" s="290">
        <f t="shared" si="201"/>
        <v>10225</v>
      </c>
      <c r="G851" s="290">
        <f t="shared" si="201"/>
        <v>43268</v>
      </c>
      <c r="H851" s="290">
        <f t="shared" si="201"/>
        <v>35165</v>
      </c>
      <c r="I851" s="298">
        <f t="shared" si="192"/>
        <v>81.3</v>
      </c>
      <c r="J851" s="298">
        <f t="shared" si="193"/>
        <v>154.1</v>
      </c>
      <c r="K851" s="383"/>
    </row>
    <row r="852" s="270" customFormat="1" spans="1:11">
      <c r="A852" s="237">
        <v>2130101</v>
      </c>
      <c r="B852" s="237" t="s">
        <v>135</v>
      </c>
      <c r="C852" s="290">
        <v>1589</v>
      </c>
      <c r="D852" s="290">
        <v>1621</v>
      </c>
      <c r="E852" s="290">
        <v>1455</v>
      </c>
      <c r="F852" s="374">
        <f t="shared" si="196"/>
        <v>189</v>
      </c>
      <c r="G852" s="290">
        <f t="shared" si="194"/>
        <v>1644</v>
      </c>
      <c r="H852" s="290">
        <v>1644</v>
      </c>
      <c r="I852" s="298">
        <f t="shared" si="192"/>
        <v>100</v>
      </c>
      <c r="J852" s="298">
        <f t="shared" si="193"/>
        <v>103.5</v>
      </c>
      <c r="K852" s="383"/>
    </row>
    <row r="853" s="270" customFormat="1" spans="1:11">
      <c r="A853" s="237">
        <v>2130102</v>
      </c>
      <c r="B853" s="237" t="s">
        <v>136</v>
      </c>
      <c r="C853" s="290">
        <v>201</v>
      </c>
      <c r="D853" s="290">
        <v>1238</v>
      </c>
      <c r="E853" s="290">
        <v>13</v>
      </c>
      <c r="F853" s="374">
        <f t="shared" si="196"/>
        <v>7</v>
      </c>
      <c r="G853" s="290">
        <f t="shared" si="194"/>
        <v>20</v>
      </c>
      <c r="H853" s="290">
        <v>20</v>
      </c>
      <c r="I853" s="298">
        <f t="shared" si="192"/>
        <v>100</v>
      </c>
      <c r="J853" s="298">
        <f t="shared" si="193"/>
        <v>10</v>
      </c>
      <c r="K853" s="383"/>
    </row>
    <row r="854" s="270" customFormat="1" hidden="1" spans="1:12">
      <c r="A854" s="237">
        <v>2130103</v>
      </c>
      <c r="B854" s="237" t="s">
        <v>137</v>
      </c>
      <c r="C854" s="290">
        <v>0</v>
      </c>
      <c r="D854" s="290">
        <v>0</v>
      </c>
      <c r="E854" s="290"/>
      <c r="F854" s="374">
        <f t="shared" si="196"/>
        <v>0</v>
      </c>
      <c r="G854" s="290">
        <f t="shared" si="194"/>
        <v>0</v>
      </c>
      <c r="H854" s="290">
        <v>0</v>
      </c>
      <c r="I854" s="298" t="str">
        <f t="shared" si="192"/>
        <v/>
      </c>
      <c r="J854" s="298" t="str">
        <f t="shared" si="193"/>
        <v/>
      </c>
      <c r="K854" s="383"/>
      <c r="L854" s="270">
        <v>1</v>
      </c>
    </row>
    <row r="855" s="270" customFormat="1" spans="1:11">
      <c r="A855" s="237">
        <v>2130104</v>
      </c>
      <c r="B855" s="237" t="s">
        <v>145</v>
      </c>
      <c r="C855" s="290">
        <v>2484</v>
      </c>
      <c r="D855" s="290">
        <v>2652</v>
      </c>
      <c r="E855" s="290">
        <v>1797</v>
      </c>
      <c r="F855" s="374">
        <f t="shared" si="196"/>
        <v>259</v>
      </c>
      <c r="G855" s="290">
        <f t="shared" si="194"/>
        <v>2056</v>
      </c>
      <c r="H855" s="290">
        <v>2056</v>
      </c>
      <c r="I855" s="298">
        <f t="shared" si="192"/>
        <v>100</v>
      </c>
      <c r="J855" s="298">
        <f t="shared" si="193"/>
        <v>82.8</v>
      </c>
      <c r="K855" s="383"/>
    </row>
    <row r="856" s="270" customFormat="1" hidden="1" spans="1:12">
      <c r="A856" s="237">
        <v>2130105</v>
      </c>
      <c r="B856" s="237" t="s">
        <v>778</v>
      </c>
      <c r="C856" s="290">
        <v>0</v>
      </c>
      <c r="D856" s="290">
        <v>0</v>
      </c>
      <c r="E856" s="290"/>
      <c r="F856" s="374">
        <f t="shared" si="196"/>
        <v>0</v>
      </c>
      <c r="G856" s="290">
        <f t="shared" si="194"/>
        <v>0</v>
      </c>
      <c r="H856" s="290">
        <v>0</v>
      </c>
      <c r="I856" s="298" t="str">
        <f t="shared" si="192"/>
        <v/>
      </c>
      <c r="J856" s="298" t="str">
        <f t="shared" si="193"/>
        <v/>
      </c>
      <c r="K856" s="383"/>
      <c r="L856" s="270">
        <v>1</v>
      </c>
    </row>
    <row r="857" s="270" customFormat="1" spans="1:11">
      <c r="A857" s="237">
        <v>2130106</v>
      </c>
      <c r="B857" s="237" t="s">
        <v>779</v>
      </c>
      <c r="C857" s="290">
        <v>438</v>
      </c>
      <c r="D857" s="290">
        <v>359</v>
      </c>
      <c r="E857" s="290">
        <v>116</v>
      </c>
      <c r="F857" s="374">
        <f t="shared" si="196"/>
        <v>572</v>
      </c>
      <c r="G857" s="290">
        <f t="shared" si="194"/>
        <v>688</v>
      </c>
      <c r="H857" s="290">
        <v>142</v>
      </c>
      <c r="I857" s="298">
        <f t="shared" si="192"/>
        <v>20.6</v>
      </c>
      <c r="J857" s="298">
        <f t="shared" si="193"/>
        <v>32.4</v>
      </c>
      <c r="K857" s="383">
        <v>546</v>
      </c>
    </row>
    <row r="858" s="270" customFormat="1" spans="1:11">
      <c r="A858" s="237">
        <v>2130108</v>
      </c>
      <c r="B858" s="237" t="s">
        <v>780</v>
      </c>
      <c r="C858" s="290">
        <v>299</v>
      </c>
      <c r="D858" s="290">
        <v>280</v>
      </c>
      <c r="E858" s="290">
        <v>617</v>
      </c>
      <c r="F858" s="374">
        <f t="shared" si="196"/>
        <v>222</v>
      </c>
      <c r="G858" s="290">
        <f t="shared" si="194"/>
        <v>839</v>
      </c>
      <c r="H858" s="290">
        <v>718</v>
      </c>
      <c r="I858" s="298">
        <f t="shared" si="192"/>
        <v>85.6</v>
      </c>
      <c r="J858" s="298">
        <f t="shared" si="193"/>
        <v>240.1</v>
      </c>
      <c r="K858" s="383">
        <v>121</v>
      </c>
    </row>
    <row r="859" s="270" customFormat="1" spans="1:11">
      <c r="A859" s="237">
        <v>2130109</v>
      </c>
      <c r="B859" s="237" t="s">
        <v>781</v>
      </c>
      <c r="C859" s="290">
        <v>493</v>
      </c>
      <c r="D859" s="290">
        <v>456</v>
      </c>
      <c r="E859" s="290">
        <v>20</v>
      </c>
      <c r="F859" s="374">
        <f t="shared" si="196"/>
        <v>20</v>
      </c>
      <c r="G859" s="290">
        <f t="shared" si="194"/>
        <v>40</v>
      </c>
      <c r="H859" s="290">
        <v>40</v>
      </c>
      <c r="I859" s="298">
        <f t="shared" si="192"/>
        <v>100</v>
      </c>
      <c r="J859" s="298">
        <f t="shared" si="193"/>
        <v>8.1</v>
      </c>
      <c r="K859" s="383"/>
    </row>
    <row r="860" s="270" customFormat="1" spans="1:11">
      <c r="A860" s="237">
        <v>2130110</v>
      </c>
      <c r="B860" s="237" t="s">
        <v>782</v>
      </c>
      <c r="C860" s="290">
        <v>44</v>
      </c>
      <c r="D860" s="290">
        <v>97</v>
      </c>
      <c r="E860" s="290">
        <v>11</v>
      </c>
      <c r="F860" s="374">
        <f t="shared" si="196"/>
        <v>1</v>
      </c>
      <c r="G860" s="290">
        <f t="shared" si="194"/>
        <v>12</v>
      </c>
      <c r="H860" s="290">
        <v>12</v>
      </c>
      <c r="I860" s="298">
        <f t="shared" si="192"/>
        <v>100</v>
      </c>
      <c r="J860" s="298">
        <f t="shared" si="193"/>
        <v>27.3</v>
      </c>
      <c r="K860" s="383"/>
    </row>
    <row r="861" s="270" customFormat="1" spans="1:11">
      <c r="A861" s="237">
        <v>2130111</v>
      </c>
      <c r="B861" s="237" t="s">
        <v>783</v>
      </c>
      <c r="C861" s="290">
        <v>22</v>
      </c>
      <c r="D861" s="290">
        <v>23</v>
      </c>
      <c r="E861" s="290">
        <v>0</v>
      </c>
      <c r="F861" s="374">
        <f t="shared" si="196"/>
        <v>0</v>
      </c>
      <c r="G861" s="290">
        <f t="shared" si="194"/>
        <v>0</v>
      </c>
      <c r="H861" s="290">
        <v>0</v>
      </c>
      <c r="I861" s="298" t="str">
        <f t="shared" si="192"/>
        <v/>
      </c>
      <c r="J861" s="298">
        <f t="shared" si="193"/>
        <v>0</v>
      </c>
      <c r="K861" s="383"/>
    </row>
    <row r="862" s="270" customFormat="1" spans="1:11">
      <c r="A862" s="237">
        <v>2130112</v>
      </c>
      <c r="B862" s="237" t="s">
        <v>784</v>
      </c>
      <c r="C862" s="290">
        <v>5</v>
      </c>
      <c r="D862" s="290">
        <v>10</v>
      </c>
      <c r="E862" s="290">
        <v>1</v>
      </c>
      <c r="F862" s="374">
        <f t="shared" si="196"/>
        <v>0</v>
      </c>
      <c r="G862" s="290">
        <f t="shared" si="194"/>
        <v>1</v>
      </c>
      <c r="H862" s="290">
        <v>1</v>
      </c>
      <c r="I862" s="298">
        <f t="shared" si="192"/>
        <v>100</v>
      </c>
      <c r="J862" s="298">
        <f t="shared" si="193"/>
        <v>20</v>
      </c>
      <c r="K862" s="383"/>
    </row>
    <row r="863" s="270" customFormat="1" hidden="1" spans="1:12">
      <c r="A863" s="237">
        <v>2130114</v>
      </c>
      <c r="B863" s="237" t="s">
        <v>785</v>
      </c>
      <c r="C863" s="290">
        <v>0</v>
      </c>
      <c r="D863" s="290">
        <v>0</v>
      </c>
      <c r="E863" s="290"/>
      <c r="F863" s="374">
        <f t="shared" si="196"/>
        <v>0</v>
      </c>
      <c r="G863" s="290">
        <f t="shared" si="194"/>
        <v>0</v>
      </c>
      <c r="H863" s="290">
        <v>0</v>
      </c>
      <c r="I863" s="298" t="str">
        <f t="shared" si="192"/>
        <v/>
      </c>
      <c r="J863" s="298" t="str">
        <f t="shared" si="193"/>
        <v/>
      </c>
      <c r="K863" s="383"/>
      <c r="L863" s="270">
        <v>1</v>
      </c>
    </row>
    <row r="864" s="270" customFormat="1" hidden="1" spans="1:12">
      <c r="A864" s="237">
        <v>2130119</v>
      </c>
      <c r="B864" s="237" t="s">
        <v>786</v>
      </c>
      <c r="C864" s="290">
        <v>0</v>
      </c>
      <c r="D864" s="290">
        <v>0</v>
      </c>
      <c r="E864" s="290"/>
      <c r="F864" s="374">
        <f t="shared" si="196"/>
        <v>0</v>
      </c>
      <c r="G864" s="290">
        <f t="shared" si="194"/>
        <v>0</v>
      </c>
      <c r="H864" s="290">
        <v>0</v>
      </c>
      <c r="I864" s="298" t="str">
        <f t="shared" si="192"/>
        <v/>
      </c>
      <c r="J864" s="298" t="str">
        <f t="shared" si="193"/>
        <v/>
      </c>
      <c r="K864" s="383"/>
      <c r="L864" s="270">
        <v>1</v>
      </c>
    </row>
    <row r="865" s="270" customFormat="1" spans="1:11">
      <c r="A865" s="237">
        <v>2130120</v>
      </c>
      <c r="B865" s="237" t="s">
        <v>787</v>
      </c>
      <c r="C865" s="290">
        <v>0</v>
      </c>
      <c r="D865" s="290">
        <v>0</v>
      </c>
      <c r="E865" s="290">
        <v>446</v>
      </c>
      <c r="F865" s="374">
        <f t="shared" si="196"/>
        <v>0</v>
      </c>
      <c r="G865" s="290">
        <f t="shared" si="194"/>
        <v>446</v>
      </c>
      <c r="H865" s="290">
        <v>446</v>
      </c>
      <c r="I865" s="298">
        <f t="shared" si="192"/>
        <v>100</v>
      </c>
      <c r="J865" s="298" t="str">
        <f t="shared" si="193"/>
        <v/>
      </c>
      <c r="K865" s="383"/>
    </row>
    <row r="866" s="270" customFormat="1" hidden="1" spans="1:12">
      <c r="A866" s="237">
        <v>2130121</v>
      </c>
      <c r="B866" s="237" t="s">
        <v>788</v>
      </c>
      <c r="C866" s="290">
        <v>0</v>
      </c>
      <c r="D866" s="290">
        <v>0</v>
      </c>
      <c r="E866" s="290"/>
      <c r="F866" s="374">
        <f t="shared" si="196"/>
        <v>0</v>
      </c>
      <c r="G866" s="290">
        <f t="shared" si="194"/>
        <v>0</v>
      </c>
      <c r="H866" s="290">
        <v>0</v>
      </c>
      <c r="I866" s="298" t="str">
        <f t="shared" si="192"/>
        <v/>
      </c>
      <c r="J866" s="298" t="str">
        <f t="shared" si="193"/>
        <v/>
      </c>
      <c r="K866" s="383"/>
      <c r="L866" s="270">
        <v>1</v>
      </c>
    </row>
    <row r="867" s="217" customFormat="1" spans="1:11">
      <c r="A867" s="237">
        <v>2130122</v>
      </c>
      <c r="B867" s="237" t="s">
        <v>789</v>
      </c>
      <c r="C867" s="290">
        <v>4663</v>
      </c>
      <c r="D867" s="290">
        <v>4976</v>
      </c>
      <c r="E867" s="290">
        <v>3820</v>
      </c>
      <c r="F867" s="374">
        <f t="shared" si="196"/>
        <v>3468</v>
      </c>
      <c r="G867" s="290">
        <f t="shared" si="194"/>
        <v>7288</v>
      </c>
      <c r="H867" s="290">
        <v>3886</v>
      </c>
      <c r="I867" s="298">
        <f t="shared" si="192"/>
        <v>53.3</v>
      </c>
      <c r="J867" s="298">
        <f t="shared" si="193"/>
        <v>83.3</v>
      </c>
      <c r="K867" s="383">
        <v>3402</v>
      </c>
    </row>
    <row r="868" s="270" customFormat="1" spans="1:11">
      <c r="A868" s="237">
        <v>2130124</v>
      </c>
      <c r="B868" s="237" t="s">
        <v>790</v>
      </c>
      <c r="C868" s="290">
        <v>242</v>
      </c>
      <c r="D868" s="290">
        <v>350</v>
      </c>
      <c r="E868" s="290">
        <v>47</v>
      </c>
      <c r="F868" s="374">
        <f t="shared" si="196"/>
        <v>76</v>
      </c>
      <c r="G868" s="290">
        <f t="shared" si="194"/>
        <v>123</v>
      </c>
      <c r="H868" s="290">
        <v>55</v>
      </c>
      <c r="I868" s="298">
        <f t="shared" si="192"/>
        <v>44.7</v>
      </c>
      <c r="J868" s="298">
        <f t="shared" si="193"/>
        <v>22.7</v>
      </c>
      <c r="K868" s="383">
        <v>68</v>
      </c>
    </row>
    <row r="869" s="217" customFormat="1" spans="1:11">
      <c r="A869" s="237">
        <v>2130125</v>
      </c>
      <c r="B869" s="237" t="s">
        <v>791</v>
      </c>
      <c r="C869" s="290">
        <v>129</v>
      </c>
      <c r="D869" s="290">
        <v>196</v>
      </c>
      <c r="E869" s="290">
        <v>11</v>
      </c>
      <c r="F869" s="374">
        <f t="shared" si="196"/>
        <v>1</v>
      </c>
      <c r="G869" s="290">
        <f t="shared" si="194"/>
        <v>12</v>
      </c>
      <c r="H869" s="290">
        <v>12</v>
      </c>
      <c r="I869" s="298">
        <f t="shared" si="192"/>
        <v>100</v>
      </c>
      <c r="J869" s="298">
        <f t="shared" si="193"/>
        <v>9.3</v>
      </c>
      <c r="K869" s="383"/>
    </row>
    <row r="870" s="270" customFormat="1" spans="1:11">
      <c r="A870" s="237">
        <v>2130126</v>
      </c>
      <c r="B870" s="237" t="s">
        <v>792</v>
      </c>
      <c r="C870" s="290">
        <v>7883</v>
      </c>
      <c r="D870" s="290">
        <v>1586</v>
      </c>
      <c r="E870" s="290">
        <v>0</v>
      </c>
      <c r="F870" s="374">
        <f t="shared" si="196"/>
        <v>1190</v>
      </c>
      <c r="G870" s="290">
        <f t="shared" si="194"/>
        <v>1190</v>
      </c>
      <c r="H870" s="290">
        <v>1000</v>
      </c>
      <c r="I870" s="298">
        <f t="shared" si="192"/>
        <v>84</v>
      </c>
      <c r="J870" s="298">
        <f t="shared" si="193"/>
        <v>12.7</v>
      </c>
      <c r="K870" s="383">
        <v>190</v>
      </c>
    </row>
    <row r="871" s="270" customFormat="1" spans="1:11">
      <c r="A871" s="237">
        <v>2130135</v>
      </c>
      <c r="B871" s="237" t="s">
        <v>793</v>
      </c>
      <c r="C871" s="290">
        <v>1041</v>
      </c>
      <c r="D871" s="290">
        <v>1210</v>
      </c>
      <c r="E871" s="290">
        <v>131</v>
      </c>
      <c r="F871" s="374">
        <f t="shared" si="196"/>
        <v>1570</v>
      </c>
      <c r="G871" s="290">
        <f t="shared" si="194"/>
        <v>1701</v>
      </c>
      <c r="H871" s="290">
        <v>273</v>
      </c>
      <c r="I871" s="298">
        <f t="shared" si="192"/>
        <v>16</v>
      </c>
      <c r="J871" s="298">
        <f t="shared" si="193"/>
        <v>26.2</v>
      </c>
      <c r="K871" s="383">
        <v>1428</v>
      </c>
    </row>
    <row r="872" s="270" customFormat="1" spans="1:11">
      <c r="A872" s="237">
        <v>2130142</v>
      </c>
      <c r="B872" s="237" t="s">
        <v>794</v>
      </c>
      <c r="C872" s="290">
        <v>2000</v>
      </c>
      <c r="D872" s="290">
        <v>2000</v>
      </c>
      <c r="E872" s="290">
        <v>0</v>
      </c>
      <c r="F872" s="374">
        <f t="shared" si="196"/>
        <v>0</v>
      </c>
      <c r="G872" s="290">
        <f t="shared" si="194"/>
        <v>0</v>
      </c>
      <c r="H872" s="290">
        <v>0</v>
      </c>
      <c r="I872" s="298" t="str">
        <f t="shared" si="192"/>
        <v/>
      </c>
      <c r="J872" s="298">
        <f t="shared" si="193"/>
        <v>0</v>
      </c>
      <c r="K872" s="383"/>
    </row>
    <row r="873" s="270" customFormat="1" spans="1:11">
      <c r="A873" s="237">
        <v>2130148</v>
      </c>
      <c r="B873" s="237" t="s">
        <v>1215</v>
      </c>
      <c r="C873" s="290">
        <v>0</v>
      </c>
      <c r="D873" s="290">
        <v>0</v>
      </c>
      <c r="E873" s="290">
        <v>0</v>
      </c>
      <c r="F873" s="374">
        <f t="shared" si="196"/>
        <v>15</v>
      </c>
      <c r="G873" s="290">
        <f t="shared" si="194"/>
        <v>15</v>
      </c>
      <c r="H873" s="290">
        <v>0</v>
      </c>
      <c r="I873" s="298">
        <f t="shared" si="192"/>
        <v>0</v>
      </c>
      <c r="J873" s="298" t="str">
        <f t="shared" si="193"/>
        <v/>
      </c>
      <c r="K873" s="383">
        <v>15</v>
      </c>
    </row>
    <row r="874" s="270" customFormat="1" hidden="1" spans="1:12">
      <c r="A874" s="237">
        <v>2130152</v>
      </c>
      <c r="B874" s="237" t="s">
        <v>796</v>
      </c>
      <c r="C874" s="290">
        <v>0</v>
      </c>
      <c r="D874" s="290">
        <v>0</v>
      </c>
      <c r="E874" s="290"/>
      <c r="F874" s="374">
        <f t="shared" si="196"/>
        <v>0</v>
      </c>
      <c r="G874" s="290">
        <f t="shared" si="194"/>
        <v>0</v>
      </c>
      <c r="H874" s="290">
        <v>0</v>
      </c>
      <c r="I874" s="298" t="str">
        <f t="shared" si="192"/>
        <v/>
      </c>
      <c r="J874" s="298" t="str">
        <f t="shared" si="193"/>
        <v/>
      </c>
      <c r="K874" s="383"/>
      <c r="L874" s="270">
        <v>1</v>
      </c>
    </row>
    <row r="875" s="270" customFormat="1" spans="1:11">
      <c r="A875" s="237">
        <v>2130153</v>
      </c>
      <c r="B875" s="237" t="s">
        <v>797</v>
      </c>
      <c r="C875" s="290">
        <v>649</v>
      </c>
      <c r="D875" s="290">
        <v>1323</v>
      </c>
      <c r="E875" s="290">
        <v>4252</v>
      </c>
      <c r="F875" s="374">
        <f t="shared" si="196"/>
        <v>2234</v>
      </c>
      <c r="G875" s="290">
        <f t="shared" si="194"/>
        <v>6486</v>
      </c>
      <c r="H875" s="290">
        <v>4354</v>
      </c>
      <c r="I875" s="298">
        <f t="shared" si="192"/>
        <v>67.1</v>
      </c>
      <c r="J875" s="298">
        <f t="shared" si="193"/>
        <v>670.9</v>
      </c>
      <c r="K875" s="383">
        <v>2132</v>
      </c>
    </row>
    <row r="876" s="217" customFormat="1" spans="1:11">
      <c r="A876" s="237">
        <v>2130199</v>
      </c>
      <c r="B876" s="237" t="s">
        <v>798</v>
      </c>
      <c r="C876" s="290">
        <v>640</v>
      </c>
      <c r="D876" s="290">
        <v>1019</v>
      </c>
      <c r="E876" s="290">
        <v>20306</v>
      </c>
      <c r="F876" s="374">
        <f t="shared" si="196"/>
        <v>401</v>
      </c>
      <c r="G876" s="290">
        <f t="shared" si="194"/>
        <v>20707</v>
      </c>
      <c r="H876" s="290">
        <v>20506</v>
      </c>
      <c r="I876" s="298">
        <f t="shared" si="192"/>
        <v>99</v>
      </c>
      <c r="J876" s="298">
        <f t="shared" si="193"/>
        <v>3204.1</v>
      </c>
      <c r="K876" s="383">
        <v>201</v>
      </c>
    </row>
    <row r="877" s="270" customFormat="1" spans="1:11">
      <c r="A877" s="237">
        <v>21302</v>
      </c>
      <c r="B877" s="373" t="s">
        <v>799</v>
      </c>
      <c r="C877" s="290">
        <f t="shared" ref="C877:H877" si="202">SUM(C878:C898)</f>
        <v>6316</v>
      </c>
      <c r="D877" s="290">
        <f t="shared" si="202"/>
        <v>20024</v>
      </c>
      <c r="E877" s="290">
        <v>4869</v>
      </c>
      <c r="F877" s="290">
        <f t="shared" si="202"/>
        <v>6142</v>
      </c>
      <c r="G877" s="290">
        <f t="shared" si="202"/>
        <v>11011</v>
      </c>
      <c r="H877" s="290">
        <f t="shared" si="202"/>
        <v>5223</v>
      </c>
      <c r="I877" s="298">
        <f t="shared" si="192"/>
        <v>47.4</v>
      </c>
      <c r="J877" s="298">
        <f t="shared" si="193"/>
        <v>82.7</v>
      </c>
      <c r="K877" s="383"/>
    </row>
    <row r="878" s="217" customFormat="1" spans="1:11">
      <c r="A878" s="237">
        <v>2130201</v>
      </c>
      <c r="B878" s="237" t="s">
        <v>135</v>
      </c>
      <c r="C878" s="290">
        <v>454</v>
      </c>
      <c r="D878" s="290">
        <v>465</v>
      </c>
      <c r="E878" s="290">
        <v>403</v>
      </c>
      <c r="F878" s="374">
        <f t="shared" si="196"/>
        <v>53</v>
      </c>
      <c r="G878" s="290">
        <f t="shared" si="194"/>
        <v>456</v>
      </c>
      <c r="H878" s="290">
        <v>456</v>
      </c>
      <c r="I878" s="298">
        <f t="shared" si="192"/>
        <v>100</v>
      </c>
      <c r="J878" s="298">
        <f t="shared" si="193"/>
        <v>100.4</v>
      </c>
      <c r="K878" s="383"/>
    </row>
    <row r="879" s="217" customFormat="1" spans="1:11">
      <c r="A879" s="237">
        <v>2130202</v>
      </c>
      <c r="B879" s="237" t="s">
        <v>136</v>
      </c>
      <c r="C879" s="290">
        <v>19</v>
      </c>
      <c r="D879" s="290">
        <v>23</v>
      </c>
      <c r="E879" s="290">
        <v>6</v>
      </c>
      <c r="F879" s="374">
        <f t="shared" si="196"/>
        <v>6</v>
      </c>
      <c r="G879" s="290">
        <f t="shared" si="194"/>
        <v>12</v>
      </c>
      <c r="H879" s="290">
        <v>12</v>
      </c>
      <c r="I879" s="298">
        <f t="shared" si="192"/>
        <v>100</v>
      </c>
      <c r="J879" s="298">
        <f t="shared" si="193"/>
        <v>63.2</v>
      </c>
      <c r="K879" s="383"/>
    </row>
    <row r="880" s="270" customFormat="1" hidden="1" spans="1:12">
      <c r="A880" s="237">
        <v>2130203</v>
      </c>
      <c r="B880" s="237" t="s">
        <v>137</v>
      </c>
      <c r="C880" s="290">
        <v>0</v>
      </c>
      <c r="D880" s="290">
        <v>0</v>
      </c>
      <c r="E880" s="290"/>
      <c r="F880" s="374">
        <f t="shared" si="196"/>
        <v>0</v>
      </c>
      <c r="G880" s="290">
        <f t="shared" si="194"/>
        <v>0</v>
      </c>
      <c r="H880" s="290">
        <v>0</v>
      </c>
      <c r="I880" s="298" t="str">
        <f t="shared" si="192"/>
        <v/>
      </c>
      <c r="J880" s="298" t="str">
        <f t="shared" si="193"/>
        <v/>
      </c>
      <c r="K880" s="383"/>
      <c r="L880" s="270">
        <v>1</v>
      </c>
    </row>
    <row r="881" s="270" customFormat="1" spans="1:11">
      <c r="A881" s="237">
        <v>2130204</v>
      </c>
      <c r="B881" s="237" t="s">
        <v>800</v>
      </c>
      <c r="C881" s="290">
        <v>1081</v>
      </c>
      <c r="D881" s="290">
        <v>1114</v>
      </c>
      <c r="E881" s="290">
        <v>838</v>
      </c>
      <c r="F881" s="374">
        <f t="shared" si="196"/>
        <v>88</v>
      </c>
      <c r="G881" s="290">
        <f t="shared" si="194"/>
        <v>926</v>
      </c>
      <c r="H881" s="290">
        <v>926</v>
      </c>
      <c r="I881" s="298">
        <f t="shared" si="192"/>
        <v>100</v>
      </c>
      <c r="J881" s="298">
        <f t="shared" si="193"/>
        <v>85.7</v>
      </c>
      <c r="K881" s="383"/>
    </row>
    <row r="882" s="270" customFormat="1" spans="1:11">
      <c r="A882" s="237">
        <v>2130205</v>
      </c>
      <c r="B882" s="237" t="s">
        <v>801</v>
      </c>
      <c r="C882" s="290">
        <v>3273</v>
      </c>
      <c r="D882" s="290">
        <v>5594</v>
      </c>
      <c r="E882" s="290">
        <v>2519</v>
      </c>
      <c r="F882" s="374">
        <f t="shared" si="196"/>
        <v>1503</v>
      </c>
      <c r="G882" s="290">
        <f t="shared" si="194"/>
        <v>4022</v>
      </c>
      <c r="H882" s="290">
        <v>2365</v>
      </c>
      <c r="I882" s="298">
        <f t="shared" si="192"/>
        <v>58.8</v>
      </c>
      <c r="J882" s="298">
        <f t="shared" si="193"/>
        <v>72.3</v>
      </c>
      <c r="K882" s="383">
        <v>1657</v>
      </c>
    </row>
    <row r="883" s="270" customFormat="1" spans="1:11">
      <c r="A883" s="237">
        <v>2130206</v>
      </c>
      <c r="B883" s="237" t="s">
        <v>802</v>
      </c>
      <c r="C883" s="290">
        <v>5</v>
      </c>
      <c r="D883" s="290">
        <v>5</v>
      </c>
      <c r="E883" s="290"/>
      <c r="F883" s="374">
        <f t="shared" si="196"/>
        <v>0</v>
      </c>
      <c r="G883" s="290">
        <f t="shared" si="194"/>
        <v>0</v>
      </c>
      <c r="H883" s="290">
        <v>0</v>
      </c>
      <c r="I883" s="298" t="str">
        <f t="shared" si="192"/>
        <v/>
      </c>
      <c r="J883" s="298">
        <f t="shared" si="193"/>
        <v>0</v>
      </c>
      <c r="K883" s="383"/>
    </row>
    <row r="884" s="270" customFormat="1" spans="1:11">
      <c r="A884" s="237">
        <v>2130207</v>
      </c>
      <c r="B884" s="237" t="s">
        <v>803</v>
      </c>
      <c r="C884" s="290">
        <v>436</v>
      </c>
      <c r="D884" s="290">
        <v>520</v>
      </c>
      <c r="E884" s="290">
        <v>190</v>
      </c>
      <c r="F884" s="374">
        <f t="shared" si="196"/>
        <v>3349</v>
      </c>
      <c r="G884" s="290">
        <f t="shared" si="194"/>
        <v>3539</v>
      </c>
      <c r="H884" s="290">
        <v>286</v>
      </c>
      <c r="I884" s="298">
        <f t="shared" si="192"/>
        <v>8.1</v>
      </c>
      <c r="J884" s="298">
        <f t="shared" si="193"/>
        <v>65.6</v>
      </c>
      <c r="K884" s="383">
        <v>3253</v>
      </c>
    </row>
    <row r="885" s="270" customFormat="1" spans="1:11">
      <c r="A885" s="237">
        <v>2130209</v>
      </c>
      <c r="B885" s="237" t="s">
        <v>804</v>
      </c>
      <c r="C885" s="290">
        <v>314</v>
      </c>
      <c r="D885" s="290">
        <v>392</v>
      </c>
      <c r="E885" s="290">
        <v>0</v>
      </c>
      <c r="F885" s="374">
        <f t="shared" si="196"/>
        <v>929</v>
      </c>
      <c r="G885" s="290">
        <f t="shared" si="194"/>
        <v>929</v>
      </c>
      <c r="H885" s="290">
        <v>170</v>
      </c>
      <c r="I885" s="298">
        <f t="shared" si="192"/>
        <v>18.3</v>
      </c>
      <c r="J885" s="298">
        <f t="shared" si="193"/>
        <v>54.1</v>
      </c>
      <c r="K885" s="383">
        <v>759</v>
      </c>
    </row>
    <row r="886" s="270" customFormat="1" spans="1:11">
      <c r="A886" s="237">
        <v>2130211</v>
      </c>
      <c r="B886" s="237" t="s">
        <v>806</v>
      </c>
      <c r="C886" s="290">
        <v>75</v>
      </c>
      <c r="D886" s="290">
        <v>77</v>
      </c>
      <c r="E886" s="290">
        <v>0</v>
      </c>
      <c r="F886" s="374">
        <f t="shared" si="196"/>
        <v>4</v>
      </c>
      <c r="G886" s="290">
        <f t="shared" si="194"/>
        <v>4</v>
      </c>
      <c r="H886" s="290">
        <v>4</v>
      </c>
      <c r="I886" s="298">
        <f t="shared" si="192"/>
        <v>100</v>
      </c>
      <c r="J886" s="298">
        <f t="shared" si="193"/>
        <v>5.3</v>
      </c>
      <c r="K886" s="383"/>
    </row>
    <row r="887" s="217" customFormat="1" spans="1:11">
      <c r="A887" s="237">
        <v>2130212</v>
      </c>
      <c r="B887" s="237" t="s">
        <v>807</v>
      </c>
      <c r="C887" s="290">
        <v>20</v>
      </c>
      <c r="D887" s="290">
        <v>30</v>
      </c>
      <c r="E887" s="290"/>
      <c r="F887" s="374">
        <f t="shared" si="196"/>
        <v>0</v>
      </c>
      <c r="G887" s="290">
        <f t="shared" si="194"/>
        <v>0</v>
      </c>
      <c r="H887" s="290">
        <v>0</v>
      </c>
      <c r="I887" s="298" t="str">
        <f t="shared" si="192"/>
        <v/>
      </c>
      <c r="J887" s="298">
        <f t="shared" si="193"/>
        <v>0</v>
      </c>
      <c r="K887" s="383"/>
    </row>
    <row r="888" s="270" customFormat="1" spans="1:11">
      <c r="A888" s="237">
        <v>2130213</v>
      </c>
      <c r="B888" s="237" t="s">
        <v>808</v>
      </c>
      <c r="C888" s="290">
        <v>11</v>
      </c>
      <c r="D888" s="290">
        <v>20</v>
      </c>
      <c r="E888" s="290">
        <v>2</v>
      </c>
      <c r="F888" s="374">
        <f t="shared" si="196"/>
        <v>1</v>
      </c>
      <c r="G888" s="290">
        <f t="shared" si="194"/>
        <v>3</v>
      </c>
      <c r="H888" s="290">
        <v>3</v>
      </c>
      <c r="I888" s="298">
        <f t="shared" si="192"/>
        <v>100</v>
      </c>
      <c r="J888" s="298">
        <f t="shared" si="193"/>
        <v>27.3</v>
      </c>
      <c r="K888" s="383"/>
    </row>
    <row r="889" s="270" customFormat="1" hidden="1" spans="1:12">
      <c r="A889" s="237">
        <v>2130217</v>
      </c>
      <c r="B889" s="237" t="s">
        <v>809</v>
      </c>
      <c r="C889" s="290">
        <v>0</v>
      </c>
      <c r="D889" s="290">
        <v>0</v>
      </c>
      <c r="E889" s="290"/>
      <c r="F889" s="374">
        <f t="shared" si="196"/>
        <v>0</v>
      </c>
      <c r="G889" s="290">
        <f t="shared" si="194"/>
        <v>0</v>
      </c>
      <c r="H889" s="290">
        <v>0</v>
      </c>
      <c r="I889" s="298" t="str">
        <f t="shared" si="192"/>
        <v/>
      </c>
      <c r="J889" s="298" t="str">
        <f t="shared" si="193"/>
        <v/>
      </c>
      <c r="K889" s="383"/>
      <c r="L889" s="270">
        <v>1</v>
      </c>
    </row>
    <row r="890" s="270" customFormat="1" hidden="1" spans="1:12">
      <c r="A890" s="237">
        <v>2130220</v>
      </c>
      <c r="B890" s="237" t="s">
        <v>810</v>
      </c>
      <c r="C890" s="290">
        <v>0</v>
      </c>
      <c r="D890" s="290">
        <v>0</v>
      </c>
      <c r="E890" s="290"/>
      <c r="F890" s="374">
        <f t="shared" si="196"/>
        <v>0</v>
      </c>
      <c r="G890" s="290">
        <f t="shared" si="194"/>
        <v>0</v>
      </c>
      <c r="H890" s="290">
        <v>0</v>
      </c>
      <c r="I890" s="298" t="str">
        <f t="shared" si="192"/>
        <v/>
      </c>
      <c r="J890" s="298" t="str">
        <f t="shared" si="193"/>
        <v/>
      </c>
      <c r="K890" s="383"/>
      <c r="L890" s="270">
        <v>1</v>
      </c>
    </row>
    <row r="891" s="270" customFormat="1" hidden="1" spans="1:12">
      <c r="A891" s="237">
        <v>2130221</v>
      </c>
      <c r="B891" s="237" t="s">
        <v>811</v>
      </c>
      <c r="C891" s="290">
        <v>0</v>
      </c>
      <c r="D891" s="290">
        <v>0</v>
      </c>
      <c r="E891" s="290"/>
      <c r="F891" s="374">
        <f t="shared" si="196"/>
        <v>0</v>
      </c>
      <c r="G891" s="290">
        <f t="shared" si="194"/>
        <v>0</v>
      </c>
      <c r="H891" s="290">
        <v>0</v>
      </c>
      <c r="I891" s="298" t="str">
        <f t="shared" si="192"/>
        <v/>
      </c>
      <c r="J891" s="298" t="str">
        <f t="shared" si="193"/>
        <v/>
      </c>
      <c r="K891" s="383"/>
      <c r="L891" s="270">
        <v>1</v>
      </c>
    </row>
    <row r="892" s="270" customFormat="1" hidden="1" spans="1:12">
      <c r="A892" s="237">
        <v>2130223</v>
      </c>
      <c r="B892" s="237" t="s">
        <v>812</v>
      </c>
      <c r="C892" s="290">
        <v>0</v>
      </c>
      <c r="D892" s="290">
        <v>0</v>
      </c>
      <c r="E892" s="290"/>
      <c r="F892" s="374">
        <f t="shared" si="196"/>
        <v>0</v>
      </c>
      <c r="G892" s="290">
        <f t="shared" si="194"/>
        <v>0</v>
      </c>
      <c r="H892" s="290">
        <v>0</v>
      </c>
      <c r="I892" s="298" t="str">
        <f t="shared" si="192"/>
        <v/>
      </c>
      <c r="J892" s="298" t="str">
        <f t="shared" si="193"/>
        <v/>
      </c>
      <c r="K892" s="383"/>
      <c r="L892" s="270">
        <v>1</v>
      </c>
    </row>
    <row r="893" s="217" customFormat="1" spans="1:11">
      <c r="A893" s="237">
        <v>2130226</v>
      </c>
      <c r="B893" s="237" t="s">
        <v>813</v>
      </c>
      <c r="C893" s="290">
        <v>12</v>
      </c>
      <c r="D893" s="290">
        <v>95</v>
      </c>
      <c r="E893" s="290">
        <v>11</v>
      </c>
      <c r="F893" s="374">
        <f t="shared" si="196"/>
        <v>15</v>
      </c>
      <c r="G893" s="290">
        <f t="shared" si="194"/>
        <v>26</v>
      </c>
      <c r="H893" s="290">
        <v>26</v>
      </c>
      <c r="I893" s="298">
        <f t="shared" si="192"/>
        <v>100</v>
      </c>
      <c r="J893" s="298">
        <f t="shared" si="193"/>
        <v>216.7</v>
      </c>
      <c r="K893" s="383"/>
    </row>
    <row r="894" s="270" customFormat="1" hidden="1" spans="1:12">
      <c r="A894" s="237">
        <v>2130227</v>
      </c>
      <c r="B894" s="237" t="s">
        <v>814</v>
      </c>
      <c r="C894" s="290">
        <v>0</v>
      </c>
      <c r="D894" s="290">
        <v>0</v>
      </c>
      <c r="E894" s="290"/>
      <c r="F894" s="374">
        <f t="shared" si="196"/>
        <v>0</v>
      </c>
      <c r="G894" s="290">
        <f t="shared" si="194"/>
        <v>0</v>
      </c>
      <c r="H894" s="290">
        <v>0</v>
      </c>
      <c r="I894" s="298" t="str">
        <f t="shared" si="192"/>
        <v/>
      </c>
      <c r="J894" s="298" t="str">
        <f t="shared" si="193"/>
        <v/>
      </c>
      <c r="K894" s="383"/>
      <c r="L894" s="270">
        <v>1</v>
      </c>
    </row>
    <row r="895" s="270" customFormat="1" spans="1:11">
      <c r="A895" s="237">
        <v>2130234</v>
      </c>
      <c r="B895" s="237" t="s">
        <v>816</v>
      </c>
      <c r="C895" s="290">
        <v>518</v>
      </c>
      <c r="D895" s="290">
        <v>813</v>
      </c>
      <c r="E895" s="290">
        <v>877</v>
      </c>
      <c r="F895" s="374">
        <f t="shared" si="196"/>
        <v>188</v>
      </c>
      <c r="G895" s="290">
        <f t="shared" si="194"/>
        <v>1065</v>
      </c>
      <c r="H895" s="290">
        <v>946</v>
      </c>
      <c r="I895" s="298">
        <f t="shared" si="192"/>
        <v>88.8</v>
      </c>
      <c r="J895" s="298">
        <f t="shared" si="193"/>
        <v>182.6</v>
      </c>
      <c r="K895" s="383">
        <v>119</v>
      </c>
    </row>
    <row r="896" s="270" customFormat="1" hidden="1" spans="1:12">
      <c r="A896" s="237">
        <v>2130236</v>
      </c>
      <c r="B896" s="237" t="s">
        <v>818</v>
      </c>
      <c r="C896" s="290">
        <v>0</v>
      </c>
      <c r="D896" s="290">
        <v>0</v>
      </c>
      <c r="E896" s="290"/>
      <c r="F896" s="374">
        <f t="shared" si="196"/>
        <v>0</v>
      </c>
      <c r="G896" s="290">
        <f t="shared" si="194"/>
        <v>0</v>
      </c>
      <c r="H896" s="290">
        <v>0</v>
      </c>
      <c r="I896" s="298" t="str">
        <f t="shared" si="192"/>
        <v/>
      </c>
      <c r="J896" s="298" t="str">
        <f t="shared" si="193"/>
        <v/>
      </c>
      <c r="K896" s="383"/>
      <c r="L896" s="270">
        <v>1</v>
      </c>
    </row>
    <row r="897" s="270" customFormat="1" spans="1:11">
      <c r="A897" s="237">
        <v>2130237</v>
      </c>
      <c r="B897" s="237" t="s">
        <v>784</v>
      </c>
      <c r="C897" s="290">
        <v>0</v>
      </c>
      <c r="D897" s="290">
        <v>0</v>
      </c>
      <c r="E897" s="290">
        <v>5</v>
      </c>
      <c r="F897" s="374">
        <f t="shared" si="196"/>
        <v>3</v>
      </c>
      <c r="G897" s="290">
        <f t="shared" si="194"/>
        <v>8</v>
      </c>
      <c r="H897" s="290">
        <v>8</v>
      </c>
      <c r="I897" s="298">
        <f t="shared" si="192"/>
        <v>100</v>
      </c>
      <c r="J897" s="298" t="str">
        <f t="shared" si="193"/>
        <v/>
      </c>
      <c r="K897" s="383"/>
    </row>
    <row r="898" s="270" customFormat="1" spans="1:11">
      <c r="A898" s="237">
        <v>2130299</v>
      </c>
      <c r="B898" s="237" t="s">
        <v>819</v>
      </c>
      <c r="C898" s="290">
        <v>98</v>
      </c>
      <c r="D898" s="290">
        <f>2505+8370+1</f>
        <v>10876</v>
      </c>
      <c r="E898" s="290">
        <v>18</v>
      </c>
      <c r="F898" s="374">
        <f t="shared" si="196"/>
        <v>3</v>
      </c>
      <c r="G898" s="290">
        <f t="shared" si="194"/>
        <v>21</v>
      </c>
      <c r="H898" s="290">
        <v>21</v>
      </c>
      <c r="I898" s="298">
        <f t="shared" si="192"/>
        <v>100</v>
      </c>
      <c r="J898" s="298">
        <f t="shared" si="193"/>
        <v>21.4</v>
      </c>
      <c r="K898" s="383"/>
    </row>
    <row r="899" s="270" customFormat="1" spans="1:11">
      <c r="A899" s="237">
        <v>21303</v>
      </c>
      <c r="B899" s="373" t="s">
        <v>820</v>
      </c>
      <c r="C899" s="290">
        <f t="shared" ref="C899:H899" si="203">SUM(C900:C926)</f>
        <v>8999</v>
      </c>
      <c r="D899" s="290">
        <f t="shared" si="203"/>
        <v>10038</v>
      </c>
      <c r="E899" s="290">
        <v>3302</v>
      </c>
      <c r="F899" s="290">
        <f t="shared" si="203"/>
        <v>4684</v>
      </c>
      <c r="G899" s="290">
        <f t="shared" si="203"/>
        <v>7986</v>
      </c>
      <c r="H899" s="290">
        <f t="shared" si="203"/>
        <v>5185</v>
      </c>
      <c r="I899" s="298">
        <f t="shared" si="192"/>
        <v>64.9</v>
      </c>
      <c r="J899" s="298">
        <f t="shared" si="193"/>
        <v>57.6</v>
      </c>
      <c r="K899" s="383"/>
    </row>
    <row r="900" s="270" customFormat="1" spans="1:11">
      <c r="A900" s="237">
        <v>2130301</v>
      </c>
      <c r="B900" s="237" t="s">
        <v>135</v>
      </c>
      <c r="C900" s="290">
        <v>544</v>
      </c>
      <c r="D900" s="290">
        <v>586</v>
      </c>
      <c r="E900" s="290">
        <v>454</v>
      </c>
      <c r="F900" s="374">
        <f t="shared" si="196"/>
        <v>56</v>
      </c>
      <c r="G900" s="290">
        <f t="shared" si="194"/>
        <v>510</v>
      </c>
      <c r="H900" s="290">
        <v>510</v>
      </c>
      <c r="I900" s="298">
        <f t="shared" si="192"/>
        <v>100</v>
      </c>
      <c r="J900" s="298">
        <f t="shared" si="193"/>
        <v>93.8</v>
      </c>
      <c r="K900" s="383"/>
    </row>
    <row r="901" s="270" customFormat="1" spans="1:11">
      <c r="A901" s="237">
        <v>2130302</v>
      </c>
      <c r="B901" s="237" t="s">
        <v>136</v>
      </c>
      <c r="C901" s="290">
        <v>67</v>
      </c>
      <c r="D901" s="290">
        <v>85</v>
      </c>
      <c r="E901" s="290">
        <v>452</v>
      </c>
      <c r="F901" s="374">
        <f t="shared" si="196"/>
        <v>37</v>
      </c>
      <c r="G901" s="290">
        <f t="shared" si="194"/>
        <v>489</v>
      </c>
      <c r="H901" s="290">
        <v>489</v>
      </c>
      <c r="I901" s="298">
        <f t="shared" si="192"/>
        <v>100</v>
      </c>
      <c r="J901" s="298">
        <f t="shared" si="193"/>
        <v>729.9</v>
      </c>
      <c r="K901" s="383"/>
    </row>
    <row r="902" s="270" customFormat="1" hidden="1" spans="1:12">
      <c r="A902" s="237">
        <v>2130303</v>
      </c>
      <c r="B902" s="237" t="s">
        <v>137</v>
      </c>
      <c r="C902" s="290">
        <v>0</v>
      </c>
      <c r="D902" s="290">
        <v>0</v>
      </c>
      <c r="E902" s="290"/>
      <c r="F902" s="374">
        <f t="shared" si="196"/>
        <v>0</v>
      </c>
      <c r="G902" s="290">
        <f t="shared" si="194"/>
        <v>0</v>
      </c>
      <c r="H902" s="290">
        <v>0</v>
      </c>
      <c r="I902" s="298" t="str">
        <f t="shared" si="192"/>
        <v/>
      </c>
      <c r="J902" s="298" t="str">
        <f t="shared" si="193"/>
        <v/>
      </c>
      <c r="K902" s="383"/>
      <c r="L902" s="270">
        <v>1</v>
      </c>
    </row>
    <row r="903" s="217" customFormat="1" spans="1:11">
      <c r="A903" s="237">
        <v>2130304</v>
      </c>
      <c r="B903" s="237" t="s">
        <v>821</v>
      </c>
      <c r="C903" s="290">
        <v>138</v>
      </c>
      <c r="D903" s="290">
        <v>176</v>
      </c>
      <c r="E903" s="290"/>
      <c r="F903" s="374">
        <f t="shared" si="196"/>
        <v>0</v>
      </c>
      <c r="G903" s="290">
        <f t="shared" ref="G903:G966" si="204">H903+K903</f>
        <v>0</v>
      </c>
      <c r="H903" s="290">
        <v>0</v>
      </c>
      <c r="I903" s="298" t="str">
        <f t="shared" ref="I903:I966" si="205">IF(ISERROR(H903/G903),"",H903/G903*100)</f>
        <v/>
      </c>
      <c r="J903" s="298">
        <f t="shared" ref="J903:J966" si="206">IF(ISERROR(H903/C903),"",H903/C903*100)</f>
        <v>0</v>
      </c>
      <c r="K903" s="383"/>
    </row>
    <row r="904" s="217" customFormat="1" spans="1:11">
      <c r="A904" s="237">
        <v>2130305</v>
      </c>
      <c r="B904" s="237" t="s">
        <v>822</v>
      </c>
      <c r="C904" s="290">
        <v>4604</v>
      </c>
      <c r="D904" s="290">
        <v>3988</v>
      </c>
      <c r="E904" s="290">
        <v>41</v>
      </c>
      <c r="F904" s="374">
        <f t="shared" si="196"/>
        <v>1413</v>
      </c>
      <c r="G904" s="290">
        <f t="shared" si="204"/>
        <v>1454</v>
      </c>
      <c r="H904" s="290">
        <v>1052</v>
      </c>
      <c r="I904" s="298">
        <f t="shared" si="205"/>
        <v>72.4</v>
      </c>
      <c r="J904" s="298">
        <f t="shared" si="206"/>
        <v>22.8</v>
      </c>
      <c r="K904" s="383">
        <v>402</v>
      </c>
    </row>
    <row r="905" s="217" customFormat="1" spans="1:11">
      <c r="A905" s="237">
        <v>2130306</v>
      </c>
      <c r="B905" s="237" t="s">
        <v>823</v>
      </c>
      <c r="C905" s="290">
        <v>1729</v>
      </c>
      <c r="D905" s="290">
        <v>1793</v>
      </c>
      <c r="E905" s="290">
        <v>1433</v>
      </c>
      <c r="F905" s="374">
        <f t="shared" si="196"/>
        <v>2270</v>
      </c>
      <c r="G905" s="290">
        <f t="shared" si="204"/>
        <v>3703</v>
      </c>
      <c r="H905" s="290">
        <v>1756</v>
      </c>
      <c r="I905" s="298">
        <f t="shared" si="205"/>
        <v>47.4</v>
      </c>
      <c r="J905" s="298">
        <f t="shared" si="206"/>
        <v>101.6</v>
      </c>
      <c r="K905" s="383">
        <v>1947</v>
      </c>
    </row>
    <row r="906" customFormat="1" hidden="1" spans="1:12">
      <c r="A906" s="237">
        <v>2130307</v>
      </c>
      <c r="B906" s="237" t="s">
        <v>824</v>
      </c>
      <c r="C906" s="290">
        <v>0</v>
      </c>
      <c r="D906" s="290">
        <v>0</v>
      </c>
      <c r="E906" s="290"/>
      <c r="F906" s="374">
        <f t="shared" ref="F906:F969" si="207">G906-E906</f>
        <v>0</v>
      </c>
      <c r="G906" s="290">
        <f t="shared" si="204"/>
        <v>0</v>
      </c>
      <c r="H906" s="290">
        <v>0</v>
      </c>
      <c r="I906" s="298" t="str">
        <f t="shared" si="205"/>
        <v/>
      </c>
      <c r="J906" s="298" t="str">
        <f t="shared" si="206"/>
        <v/>
      </c>
      <c r="K906" s="383"/>
      <c r="L906" s="270">
        <v>1</v>
      </c>
    </row>
    <row r="907" s="270" customFormat="1" spans="1:11">
      <c r="A907" s="237">
        <v>2130308</v>
      </c>
      <c r="B907" s="237" t="s">
        <v>825</v>
      </c>
      <c r="C907" s="290">
        <v>0</v>
      </c>
      <c r="D907" s="290">
        <v>0</v>
      </c>
      <c r="E907" s="290">
        <v>70</v>
      </c>
      <c r="F907" s="374">
        <f t="shared" si="207"/>
        <v>0</v>
      </c>
      <c r="G907" s="290">
        <f t="shared" si="204"/>
        <v>70</v>
      </c>
      <c r="H907" s="290">
        <v>70</v>
      </c>
      <c r="I907" s="298">
        <f t="shared" si="205"/>
        <v>100</v>
      </c>
      <c r="J907" s="298" t="str">
        <f t="shared" si="206"/>
        <v/>
      </c>
      <c r="K907" s="383"/>
    </row>
    <row r="908" s="217" customFormat="1" spans="1:11">
      <c r="A908" s="237">
        <v>2130309</v>
      </c>
      <c r="B908" s="237" t="s">
        <v>826</v>
      </c>
      <c r="C908" s="290">
        <v>162</v>
      </c>
      <c r="D908" s="290">
        <v>373</v>
      </c>
      <c r="E908" s="290">
        <v>2</v>
      </c>
      <c r="F908" s="374">
        <f t="shared" si="207"/>
        <v>3</v>
      </c>
      <c r="G908" s="290">
        <f t="shared" si="204"/>
        <v>5</v>
      </c>
      <c r="H908" s="290">
        <v>5</v>
      </c>
      <c r="I908" s="298">
        <f t="shared" si="205"/>
        <v>100</v>
      </c>
      <c r="J908" s="298">
        <f t="shared" si="206"/>
        <v>3.1</v>
      </c>
      <c r="K908" s="383"/>
    </row>
    <row r="909" s="217" customFormat="1" spans="1:11">
      <c r="A909" s="237">
        <v>2130310</v>
      </c>
      <c r="B909" s="237" t="s">
        <v>827</v>
      </c>
      <c r="C909" s="290">
        <v>150</v>
      </c>
      <c r="D909" s="290">
        <v>259</v>
      </c>
      <c r="E909" s="290">
        <v>111</v>
      </c>
      <c r="F909" s="374">
        <f t="shared" si="207"/>
        <v>12</v>
      </c>
      <c r="G909" s="290">
        <f t="shared" si="204"/>
        <v>123</v>
      </c>
      <c r="H909" s="290">
        <v>123</v>
      </c>
      <c r="I909" s="298">
        <f t="shared" si="205"/>
        <v>100</v>
      </c>
      <c r="J909" s="298">
        <f t="shared" si="206"/>
        <v>82</v>
      </c>
      <c r="K909" s="383"/>
    </row>
    <row r="910" s="270" customFormat="1" spans="1:11">
      <c r="A910" s="237">
        <v>2130311</v>
      </c>
      <c r="B910" s="237" t="s">
        <v>828</v>
      </c>
      <c r="C910" s="290">
        <v>446</v>
      </c>
      <c r="D910" s="290">
        <v>693</v>
      </c>
      <c r="E910" s="290">
        <v>106</v>
      </c>
      <c r="F910" s="374">
        <f t="shared" si="207"/>
        <v>72</v>
      </c>
      <c r="G910" s="290">
        <f t="shared" si="204"/>
        <v>178</v>
      </c>
      <c r="H910" s="290">
        <v>178</v>
      </c>
      <c r="I910" s="298">
        <f t="shared" si="205"/>
        <v>100</v>
      </c>
      <c r="J910" s="298">
        <f t="shared" si="206"/>
        <v>39.9</v>
      </c>
      <c r="K910" s="383"/>
    </row>
    <row r="911" s="270" customFormat="1" spans="1:11">
      <c r="A911" s="237">
        <v>2130312</v>
      </c>
      <c r="B911" s="237" t="s">
        <v>829</v>
      </c>
      <c r="C911" s="290">
        <v>420</v>
      </c>
      <c r="D911" s="290">
        <v>570</v>
      </c>
      <c r="E911" s="290">
        <v>201</v>
      </c>
      <c r="F911" s="374">
        <f t="shared" si="207"/>
        <v>145</v>
      </c>
      <c r="G911" s="290">
        <f t="shared" si="204"/>
        <v>346</v>
      </c>
      <c r="H911" s="290">
        <v>346</v>
      </c>
      <c r="I911" s="298">
        <f t="shared" si="205"/>
        <v>100</v>
      </c>
      <c r="J911" s="298">
        <f t="shared" si="206"/>
        <v>82.4</v>
      </c>
      <c r="K911" s="383"/>
    </row>
    <row r="912" s="217" customFormat="1" spans="1:11">
      <c r="A912" s="237">
        <v>2130313</v>
      </c>
      <c r="B912" s="237" t="s">
        <v>830</v>
      </c>
      <c r="C912" s="290">
        <v>31</v>
      </c>
      <c r="D912" s="290">
        <v>60</v>
      </c>
      <c r="E912" s="290">
        <v>8</v>
      </c>
      <c r="F912" s="374">
        <f t="shared" si="207"/>
        <v>66</v>
      </c>
      <c r="G912" s="290">
        <f t="shared" si="204"/>
        <v>74</v>
      </c>
      <c r="H912" s="290">
        <v>46</v>
      </c>
      <c r="I912" s="298">
        <f t="shared" si="205"/>
        <v>62.2</v>
      </c>
      <c r="J912" s="298">
        <f t="shared" si="206"/>
        <v>148.4</v>
      </c>
      <c r="K912" s="383">
        <v>28</v>
      </c>
    </row>
    <row r="913" s="217" customFormat="1" spans="1:11">
      <c r="A913" s="237">
        <v>2130314</v>
      </c>
      <c r="B913" s="237" t="s">
        <v>831</v>
      </c>
      <c r="C913" s="290">
        <v>99</v>
      </c>
      <c r="D913" s="290">
        <v>343</v>
      </c>
      <c r="E913" s="290">
        <v>111</v>
      </c>
      <c r="F913" s="374">
        <f t="shared" si="207"/>
        <v>171</v>
      </c>
      <c r="G913" s="290">
        <f t="shared" si="204"/>
        <v>282</v>
      </c>
      <c r="H913" s="290">
        <v>136</v>
      </c>
      <c r="I913" s="298">
        <f t="shared" si="205"/>
        <v>48.2</v>
      </c>
      <c r="J913" s="298">
        <f t="shared" si="206"/>
        <v>137.4</v>
      </c>
      <c r="K913" s="383">
        <v>146</v>
      </c>
    </row>
    <row r="914" s="270" customFormat="1" spans="1:11">
      <c r="A914" s="237">
        <v>2130315</v>
      </c>
      <c r="B914" s="237" t="s">
        <v>832</v>
      </c>
      <c r="C914" s="290">
        <v>46</v>
      </c>
      <c r="D914" s="290">
        <v>270</v>
      </c>
      <c r="E914" s="290">
        <v>0</v>
      </c>
      <c r="F914" s="374">
        <f t="shared" si="207"/>
        <v>250</v>
      </c>
      <c r="G914" s="290">
        <f t="shared" si="204"/>
        <v>250</v>
      </c>
      <c r="H914" s="290">
        <v>148</v>
      </c>
      <c r="I914" s="298">
        <f t="shared" si="205"/>
        <v>59.2</v>
      </c>
      <c r="J914" s="298">
        <f t="shared" si="206"/>
        <v>321.7</v>
      </c>
      <c r="K914" s="383">
        <v>102</v>
      </c>
    </row>
    <row r="915" s="270" customFormat="1" spans="1:11">
      <c r="A915" s="237">
        <v>2130316</v>
      </c>
      <c r="B915" s="237" t="s">
        <v>833</v>
      </c>
      <c r="C915" s="290">
        <v>86</v>
      </c>
      <c r="D915" s="290">
        <v>182</v>
      </c>
      <c r="E915" s="290">
        <v>0</v>
      </c>
      <c r="F915" s="374">
        <f t="shared" si="207"/>
        <v>23</v>
      </c>
      <c r="G915" s="290">
        <f t="shared" si="204"/>
        <v>23</v>
      </c>
      <c r="H915" s="290">
        <v>0</v>
      </c>
      <c r="I915" s="298">
        <f t="shared" si="205"/>
        <v>0</v>
      </c>
      <c r="J915" s="298">
        <f t="shared" si="206"/>
        <v>0</v>
      </c>
      <c r="K915" s="383">
        <v>23</v>
      </c>
    </row>
    <row r="916" s="270" customFormat="1" hidden="1" spans="1:12">
      <c r="A916" s="237">
        <v>2130317</v>
      </c>
      <c r="B916" s="237" t="s">
        <v>834</v>
      </c>
      <c r="C916" s="290">
        <v>0</v>
      </c>
      <c r="D916" s="290">
        <v>0</v>
      </c>
      <c r="E916" s="290"/>
      <c r="F916" s="374">
        <f t="shared" si="207"/>
        <v>0</v>
      </c>
      <c r="G916" s="290">
        <f t="shared" si="204"/>
        <v>0</v>
      </c>
      <c r="H916" s="290">
        <v>0</v>
      </c>
      <c r="I916" s="298" t="str">
        <f t="shared" si="205"/>
        <v/>
      </c>
      <c r="J916" s="298" t="str">
        <f t="shared" si="206"/>
        <v/>
      </c>
      <c r="K916" s="383"/>
      <c r="L916" s="270">
        <v>1</v>
      </c>
    </row>
    <row r="917" s="270" customFormat="1" hidden="1" spans="1:12">
      <c r="A917" s="237">
        <v>2130318</v>
      </c>
      <c r="B917" s="237" t="s">
        <v>835</v>
      </c>
      <c r="C917" s="290">
        <v>0</v>
      </c>
      <c r="D917" s="290">
        <v>0</v>
      </c>
      <c r="E917" s="290"/>
      <c r="F917" s="374">
        <f t="shared" si="207"/>
        <v>0</v>
      </c>
      <c r="G917" s="290">
        <f t="shared" si="204"/>
        <v>0</v>
      </c>
      <c r="H917" s="290">
        <v>0</v>
      </c>
      <c r="I917" s="298" t="str">
        <f t="shared" si="205"/>
        <v/>
      </c>
      <c r="J917" s="298" t="str">
        <f t="shared" si="206"/>
        <v/>
      </c>
      <c r="K917" s="383"/>
      <c r="L917" s="270">
        <v>1</v>
      </c>
    </row>
    <row r="918" customFormat="1" hidden="1" spans="1:12">
      <c r="A918" s="237">
        <v>2130319</v>
      </c>
      <c r="B918" s="237" t="s">
        <v>836</v>
      </c>
      <c r="C918" s="290">
        <v>0</v>
      </c>
      <c r="D918" s="290">
        <v>0</v>
      </c>
      <c r="E918" s="290"/>
      <c r="F918" s="374">
        <f t="shared" si="207"/>
        <v>0</v>
      </c>
      <c r="G918" s="290">
        <f t="shared" si="204"/>
        <v>0</v>
      </c>
      <c r="H918" s="290">
        <v>0</v>
      </c>
      <c r="I918" s="298" t="str">
        <f t="shared" si="205"/>
        <v/>
      </c>
      <c r="J918" s="298" t="str">
        <f t="shared" si="206"/>
        <v/>
      </c>
      <c r="K918" s="383"/>
      <c r="L918" s="270">
        <v>1</v>
      </c>
    </row>
    <row r="919" s="270" customFormat="1" spans="1:11">
      <c r="A919" s="237">
        <v>2130321</v>
      </c>
      <c r="B919" s="237" t="s">
        <v>837</v>
      </c>
      <c r="C919" s="290">
        <v>172</v>
      </c>
      <c r="D919" s="290">
        <v>162</v>
      </c>
      <c r="E919" s="290">
        <v>172</v>
      </c>
      <c r="F919" s="374">
        <f t="shared" si="207"/>
        <v>106</v>
      </c>
      <c r="G919" s="290">
        <f t="shared" si="204"/>
        <v>278</v>
      </c>
      <c r="H919" s="290">
        <v>183</v>
      </c>
      <c r="I919" s="298">
        <f t="shared" si="205"/>
        <v>65.8</v>
      </c>
      <c r="J919" s="298">
        <f t="shared" si="206"/>
        <v>106.4</v>
      </c>
      <c r="K919" s="383">
        <v>95</v>
      </c>
    </row>
    <row r="920" s="270" customFormat="1" spans="1:11">
      <c r="A920" s="237">
        <v>2130322</v>
      </c>
      <c r="B920" s="237" t="s">
        <v>838</v>
      </c>
      <c r="C920" s="290">
        <v>20</v>
      </c>
      <c r="D920" s="290">
        <v>30</v>
      </c>
      <c r="E920" s="290">
        <v>1</v>
      </c>
      <c r="F920" s="374">
        <f t="shared" si="207"/>
        <v>2</v>
      </c>
      <c r="G920" s="290">
        <f t="shared" si="204"/>
        <v>3</v>
      </c>
      <c r="H920" s="290">
        <v>3</v>
      </c>
      <c r="I920" s="298">
        <f t="shared" si="205"/>
        <v>100</v>
      </c>
      <c r="J920" s="298">
        <f t="shared" si="206"/>
        <v>15</v>
      </c>
      <c r="K920" s="383"/>
    </row>
    <row r="921" s="270" customFormat="1" hidden="1" spans="1:12">
      <c r="A921" s="237">
        <v>2130333</v>
      </c>
      <c r="B921" s="237" t="s">
        <v>812</v>
      </c>
      <c r="C921" s="290">
        <v>0</v>
      </c>
      <c r="D921" s="290">
        <v>0</v>
      </c>
      <c r="E921" s="290"/>
      <c r="F921" s="374">
        <f t="shared" si="207"/>
        <v>0</v>
      </c>
      <c r="G921" s="290">
        <f t="shared" si="204"/>
        <v>0</v>
      </c>
      <c r="H921" s="290">
        <v>0</v>
      </c>
      <c r="I921" s="298" t="str">
        <f t="shared" si="205"/>
        <v/>
      </c>
      <c r="J921" s="298" t="str">
        <f t="shared" si="206"/>
        <v/>
      </c>
      <c r="K921" s="383"/>
      <c r="L921" s="270">
        <v>1</v>
      </c>
    </row>
    <row r="922" s="217" customFormat="1" spans="1:11">
      <c r="A922" s="237">
        <v>2130334</v>
      </c>
      <c r="B922" s="237" t="s">
        <v>839</v>
      </c>
      <c r="C922" s="290">
        <v>0</v>
      </c>
      <c r="D922" s="290">
        <v>0</v>
      </c>
      <c r="E922" s="290">
        <v>140</v>
      </c>
      <c r="F922" s="374">
        <f t="shared" si="207"/>
        <v>0</v>
      </c>
      <c r="G922" s="290">
        <f t="shared" si="204"/>
        <v>140</v>
      </c>
      <c r="H922" s="290">
        <v>140</v>
      </c>
      <c r="I922" s="298">
        <f t="shared" si="205"/>
        <v>100</v>
      </c>
      <c r="J922" s="298" t="str">
        <f t="shared" si="206"/>
        <v/>
      </c>
      <c r="K922" s="383"/>
    </row>
    <row r="923" s="270" customFormat="1" spans="1:11">
      <c r="A923" s="237">
        <v>2130335</v>
      </c>
      <c r="B923" s="237" t="s">
        <v>840</v>
      </c>
      <c r="C923" s="290">
        <v>285</v>
      </c>
      <c r="D923" s="290">
        <v>468</v>
      </c>
      <c r="E923" s="290"/>
      <c r="F923" s="374">
        <f t="shared" si="207"/>
        <v>0</v>
      </c>
      <c r="G923" s="290">
        <f t="shared" si="204"/>
        <v>0</v>
      </c>
      <c r="H923" s="290">
        <v>0</v>
      </c>
      <c r="I923" s="298" t="str">
        <f t="shared" si="205"/>
        <v/>
      </c>
      <c r="J923" s="298">
        <f t="shared" si="206"/>
        <v>0</v>
      </c>
      <c r="K923" s="383"/>
    </row>
    <row r="924" s="270" customFormat="1" hidden="1" spans="1:12">
      <c r="A924" s="237">
        <v>2130336</v>
      </c>
      <c r="B924" s="237" t="s">
        <v>841</v>
      </c>
      <c r="C924" s="290">
        <v>0</v>
      </c>
      <c r="D924" s="290">
        <v>0</v>
      </c>
      <c r="E924" s="290"/>
      <c r="F924" s="374">
        <f t="shared" si="207"/>
        <v>0</v>
      </c>
      <c r="G924" s="290">
        <f t="shared" si="204"/>
        <v>0</v>
      </c>
      <c r="H924" s="290">
        <v>0</v>
      </c>
      <c r="I924" s="298" t="str">
        <f t="shared" si="205"/>
        <v/>
      </c>
      <c r="J924" s="298" t="str">
        <f t="shared" si="206"/>
        <v/>
      </c>
      <c r="K924" s="383"/>
      <c r="L924" s="270">
        <v>1</v>
      </c>
    </row>
    <row r="925" s="270" customFormat="1" hidden="1" spans="1:12">
      <c r="A925" s="237">
        <v>2130337</v>
      </c>
      <c r="B925" s="237" t="s">
        <v>842</v>
      </c>
      <c r="C925" s="290">
        <v>0</v>
      </c>
      <c r="D925" s="290">
        <v>0</v>
      </c>
      <c r="E925" s="290"/>
      <c r="F925" s="374">
        <f t="shared" si="207"/>
        <v>0</v>
      </c>
      <c r="G925" s="290">
        <f t="shared" si="204"/>
        <v>0</v>
      </c>
      <c r="H925" s="290">
        <v>0</v>
      </c>
      <c r="I925" s="298" t="str">
        <f t="shared" si="205"/>
        <v/>
      </c>
      <c r="J925" s="298" t="str">
        <f t="shared" si="206"/>
        <v/>
      </c>
      <c r="K925" s="383"/>
      <c r="L925" s="270">
        <v>1</v>
      </c>
    </row>
    <row r="926" s="270" customFormat="1" spans="1:11">
      <c r="A926" s="237">
        <v>2130399</v>
      </c>
      <c r="B926" s="237" t="s">
        <v>843</v>
      </c>
      <c r="C926" s="290">
        <v>0</v>
      </c>
      <c r="D926" s="290">
        <v>0</v>
      </c>
      <c r="E926" s="290">
        <v>0</v>
      </c>
      <c r="F926" s="374">
        <f t="shared" si="207"/>
        <v>58</v>
      </c>
      <c r="G926" s="290">
        <f t="shared" si="204"/>
        <v>58</v>
      </c>
      <c r="H926" s="290">
        <v>0</v>
      </c>
      <c r="I926" s="298">
        <f t="shared" si="205"/>
        <v>0</v>
      </c>
      <c r="J926" s="298" t="str">
        <f t="shared" si="206"/>
        <v/>
      </c>
      <c r="K926" s="383">
        <v>58</v>
      </c>
    </row>
    <row r="927" s="270" customFormat="1" spans="1:11">
      <c r="A927" s="237">
        <v>21305</v>
      </c>
      <c r="B927" s="373" t="s">
        <v>1216</v>
      </c>
      <c r="C927" s="290">
        <f t="shared" ref="C927:H927" si="208">SUM(C928:C937)</f>
        <v>3130</v>
      </c>
      <c r="D927" s="290">
        <f t="shared" si="208"/>
        <v>3224</v>
      </c>
      <c r="E927" s="290">
        <v>7764</v>
      </c>
      <c r="F927" s="290">
        <f t="shared" si="208"/>
        <v>-1686</v>
      </c>
      <c r="G927" s="290">
        <f t="shared" si="208"/>
        <v>6078</v>
      </c>
      <c r="H927" s="290">
        <f t="shared" si="208"/>
        <v>6077</v>
      </c>
      <c r="I927" s="298">
        <f t="shared" si="205"/>
        <v>100</v>
      </c>
      <c r="J927" s="298">
        <f t="shared" si="206"/>
        <v>194.2</v>
      </c>
      <c r="K927" s="383"/>
    </row>
    <row r="928" s="270" customFormat="1" hidden="1" spans="1:12">
      <c r="A928" s="237">
        <v>2130501</v>
      </c>
      <c r="B928" s="237" t="s">
        <v>135</v>
      </c>
      <c r="C928" s="290">
        <v>0</v>
      </c>
      <c r="D928" s="290">
        <v>0</v>
      </c>
      <c r="E928" s="290"/>
      <c r="F928" s="374">
        <f t="shared" si="207"/>
        <v>0</v>
      </c>
      <c r="G928" s="290">
        <f t="shared" si="204"/>
        <v>0</v>
      </c>
      <c r="H928" s="290">
        <v>0</v>
      </c>
      <c r="I928" s="298" t="str">
        <f t="shared" si="205"/>
        <v/>
      </c>
      <c r="J928" s="298" t="str">
        <f t="shared" si="206"/>
        <v/>
      </c>
      <c r="K928" s="383"/>
      <c r="L928" s="270">
        <v>1</v>
      </c>
    </row>
    <row r="929" s="270" customFormat="1" hidden="1" spans="1:12">
      <c r="A929" s="237">
        <v>2130502</v>
      </c>
      <c r="B929" s="237" t="s">
        <v>136</v>
      </c>
      <c r="C929" s="290">
        <v>0</v>
      </c>
      <c r="D929" s="290">
        <v>0</v>
      </c>
      <c r="E929" s="290"/>
      <c r="F929" s="374">
        <f t="shared" si="207"/>
        <v>0</v>
      </c>
      <c r="G929" s="290">
        <f t="shared" si="204"/>
        <v>0</v>
      </c>
      <c r="H929" s="290">
        <v>0</v>
      </c>
      <c r="I929" s="298" t="str">
        <f t="shared" si="205"/>
        <v/>
      </c>
      <c r="J929" s="298" t="str">
        <f t="shared" si="206"/>
        <v/>
      </c>
      <c r="K929" s="383"/>
      <c r="L929" s="270">
        <v>1</v>
      </c>
    </row>
    <row r="930" s="270" customFormat="1" hidden="1" spans="1:12">
      <c r="A930" s="237">
        <v>2130503</v>
      </c>
      <c r="B930" s="237" t="s">
        <v>137</v>
      </c>
      <c r="C930" s="290">
        <v>0</v>
      </c>
      <c r="D930" s="290">
        <v>0</v>
      </c>
      <c r="E930" s="290"/>
      <c r="F930" s="374">
        <f t="shared" si="207"/>
        <v>0</v>
      </c>
      <c r="G930" s="290">
        <f t="shared" si="204"/>
        <v>0</v>
      </c>
      <c r="H930" s="290">
        <v>0</v>
      </c>
      <c r="I930" s="298" t="str">
        <f t="shared" si="205"/>
        <v/>
      </c>
      <c r="J930" s="298" t="str">
        <f t="shared" si="206"/>
        <v/>
      </c>
      <c r="K930" s="383"/>
      <c r="L930" s="270">
        <v>1</v>
      </c>
    </row>
    <row r="931" s="270" customFormat="1" spans="1:11">
      <c r="A931" s="237">
        <v>2130504</v>
      </c>
      <c r="B931" s="237" t="s">
        <v>845</v>
      </c>
      <c r="C931" s="290">
        <v>279</v>
      </c>
      <c r="D931" s="290">
        <v>279</v>
      </c>
      <c r="E931" s="290">
        <v>4996</v>
      </c>
      <c r="F931" s="374">
        <f t="shared" si="207"/>
        <v>-2903</v>
      </c>
      <c r="G931" s="290">
        <f t="shared" si="204"/>
        <v>2093</v>
      </c>
      <c r="H931" s="290">
        <v>2093</v>
      </c>
      <c r="I931" s="298">
        <f t="shared" si="205"/>
        <v>100</v>
      </c>
      <c r="J931" s="298">
        <f t="shared" si="206"/>
        <v>750.2</v>
      </c>
      <c r="K931" s="383"/>
    </row>
    <row r="932" s="217" customFormat="1" spans="1:11">
      <c r="A932" s="237">
        <v>2130505</v>
      </c>
      <c r="B932" s="237" t="s">
        <v>846</v>
      </c>
      <c r="C932" s="290">
        <v>1173</v>
      </c>
      <c r="D932" s="290">
        <v>1171</v>
      </c>
      <c r="E932" s="290">
        <v>1931</v>
      </c>
      <c r="F932" s="374">
        <f t="shared" si="207"/>
        <v>892</v>
      </c>
      <c r="G932" s="290">
        <f t="shared" si="204"/>
        <v>2823</v>
      </c>
      <c r="H932" s="290">
        <v>2823</v>
      </c>
      <c r="I932" s="298">
        <f t="shared" si="205"/>
        <v>100</v>
      </c>
      <c r="J932" s="298">
        <f t="shared" si="206"/>
        <v>240.7</v>
      </c>
      <c r="K932" s="383"/>
    </row>
    <row r="933" s="217" customFormat="1" spans="1:11">
      <c r="A933" s="237">
        <v>2130506</v>
      </c>
      <c r="B933" s="237" t="s">
        <v>847</v>
      </c>
      <c r="C933" s="290">
        <v>0</v>
      </c>
      <c r="D933" s="290">
        <v>0</v>
      </c>
      <c r="E933" s="290">
        <v>14</v>
      </c>
      <c r="F933" s="374">
        <f t="shared" si="207"/>
        <v>9</v>
      </c>
      <c r="G933" s="290">
        <f t="shared" si="204"/>
        <v>23</v>
      </c>
      <c r="H933" s="290">
        <v>23</v>
      </c>
      <c r="I933" s="298">
        <f t="shared" si="205"/>
        <v>100</v>
      </c>
      <c r="J933" s="298" t="str">
        <f t="shared" si="206"/>
        <v/>
      </c>
      <c r="K933" s="383"/>
    </row>
    <row r="934" s="217" customFormat="1" spans="1:11">
      <c r="A934" s="237">
        <v>2130507</v>
      </c>
      <c r="B934" s="237" t="s">
        <v>1217</v>
      </c>
      <c r="C934" s="290">
        <v>40</v>
      </c>
      <c r="D934" s="290">
        <v>40</v>
      </c>
      <c r="E934" s="290"/>
      <c r="F934" s="374">
        <f t="shared" si="207"/>
        <v>0</v>
      </c>
      <c r="G934" s="290">
        <f t="shared" si="204"/>
        <v>0</v>
      </c>
      <c r="H934" s="290">
        <v>0</v>
      </c>
      <c r="I934" s="298" t="str">
        <f t="shared" si="205"/>
        <v/>
      </c>
      <c r="J934" s="298">
        <f t="shared" si="206"/>
        <v>0</v>
      </c>
      <c r="K934" s="383"/>
    </row>
    <row r="935" s="270" customFormat="1" hidden="1" spans="1:12">
      <c r="A935" s="237">
        <v>2130508</v>
      </c>
      <c r="B935" s="237" t="s">
        <v>849</v>
      </c>
      <c r="C935" s="290">
        <v>0</v>
      </c>
      <c r="D935" s="290">
        <v>0</v>
      </c>
      <c r="E935" s="290"/>
      <c r="F935" s="374">
        <f t="shared" si="207"/>
        <v>0</v>
      </c>
      <c r="G935" s="290">
        <f t="shared" si="204"/>
        <v>0</v>
      </c>
      <c r="H935" s="290">
        <v>0</v>
      </c>
      <c r="I935" s="298" t="str">
        <f t="shared" si="205"/>
        <v/>
      </c>
      <c r="J935" s="298" t="str">
        <f t="shared" si="206"/>
        <v/>
      </c>
      <c r="K935" s="383"/>
      <c r="L935" s="270">
        <v>1</v>
      </c>
    </row>
    <row r="936" s="270" customFormat="1" hidden="1" spans="1:12">
      <c r="A936" s="237">
        <v>2130550</v>
      </c>
      <c r="B936" s="237" t="s">
        <v>145</v>
      </c>
      <c r="C936" s="290">
        <v>0</v>
      </c>
      <c r="D936" s="290">
        <v>0</v>
      </c>
      <c r="E936" s="290"/>
      <c r="F936" s="374">
        <f t="shared" si="207"/>
        <v>0</v>
      </c>
      <c r="G936" s="290">
        <f t="shared" si="204"/>
        <v>0</v>
      </c>
      <c r="H936" s="290">
        <v>0</v>
      </c>
      <c r="I936" s="298" t="str">
        <f t="shared" si="205"/>
        <v/>
      </c>
      <c r="J936" s="298" t="str">
        <f t="shared" si="206"/>
        <v/>
      </c>
      <c r="K936" s="383"/>
      <c r="L936" s="270">
        <v>1</v>
      </c>
    </row>
    <row r="937" s="217" customFormat="1" spans="1:11">
      <c r="A937" s="237">
        <v>2130599</v>
      </c>
      <c r="B937" s="237" t="s">
        <v>1218</v>
      </c>
      <c r="C937" s="290">
        <v>1638</v>
      </c>
      <c r="D937" s="290">
        <v>1734</v>
      </c>
      <c r="E937" s="290">
        <v>823</v>
      </c>
      <c r="F937" s="374">
        <f t="shared" si="207"/>
        <v>316</v>
      </c>
      <c r="G937" s="290">
        <f t="shared" si="204"/>
        <v>1139</v>
      </c>
      <c r="H937" s="290">
        <v>1138</v>
      </c>
      <c r="I937" s="298">
        <f t="shared" si="205"/>
        <v>99.9</v>
      </c>
      <c r="J937" s="298">
        <f t="shared" si="206"/>
        <v>69.5</v>
      </c>
      <c r="K937" s="383">
        <v>1</v>
      </c>
    </row>
    <row r="938" s="270" customFormat="1" spans="1:11">
      <c r="A938" s="237">
        <v>21307</v>
      </c>
      <c r="B938" s="373" t="s">
        <v>852</v>
      </c>
      <c r="C938" s="290">
        <f t="shared" ref="C938:H938" si="209">SUM(C939:C944)</f>
        <v>1420</v>
      </c>
      <c r="D938" s="290">
        <f t="shared" si="209"/>
        <v>413</v>
      </c>
      <c r="E938" s="290">
        <v>6960</v>
      </c>
      <c r="F938" s="290">
        <f t="shared" si="209"/>
        <v>-2530</v>
      </c>
      <c r="G938" s="290">
        <f t="shared" si="209"/>
        <v>4430</v>
      </c>
      <c r="H938" s="290">
        <f t="shared" si="209"/>
        <v>258</v>
      </c>
      <c r="I938" s="298">
        <f t="shared" si="205"/>
        <v>5.8</v>
      </c>
      <c r="J938" s="298">
        <f t="shared" si="206"/>
        <v>18.2</v>
      </c>
      <c r="K938" s="383"/>
    </row>
    <row r="939" s="270" customFormat="1" spans="1:11">
      <c r="A939" s="237">
        <v>2130701</v>
      </c>
      <c r="B939" s="237" t="s">
        <v>1219</v>
      </c>
      <c r="C939" s="290">
        <v>1420</v>
      </c>
      <c r="D939" s="290">
        <v>413</v>
      </c>
      <c r="E939" s="290">
        <v>6900</v>
      </c>
      <c r="F939" s="374">
        <f t="shared" si="207"/>
        <v>-2530</v>
      </c>
      <c r="G939" s="290">
        <f t="shared" si="204"/>
        <v>4370</v>
      </c>
      <c r="H939" s="290">
        <v>198</v>
      </c>
      <c r="I939" s="298">
        <f t="shared" si="205"/>
        <v>4.5</v>
      </c>
      <c r="J939" s="298">
        <f t="shared" si="206"/>
        <v>13.9</v>
      </c>
      <c r="K939" s="383">
        <v>4172</v>
      </c>
    </row>
    <row r="940" customFormat="1" hidden="1" spans="1:12">
      <c r="A940" s="237">
        <v>2130704</v>
      </c>
      <c r="B940" s="237" t="s">
        <v>854</v>
      </c>
      <c r="C940" s="290">
        <v>0</v>
      </c>
      <c r="D940" s="290">
        <v>0</v>
      </c>
      <c r="E940" s="290"/>
      <c r="F940" s="374">
        <f t="shared" si="207"/>
        <v>0</v>
      </c>
      <c r="G940" s="290">
        <f t="shared" si="204"/>
        <v>0</v>
      </c>
      <c r="H940" s="290">
        <v>0</v>
      </c>
      <c r="I940" s="298" t="str">
        <f t="shared" si="205"/>
        <v/>
      </c>
      <c r="J940" s="298" t="str">
        <f t="shared" si="206"/>
        <v/>
      </c>
      <c r="K940" s="383"/>
      <c r="L940" s="270">
        <v>1</v>
      </c>
    </row>
    <row r="941" customFormat="1" hidden="1" spans="1:12">
      <c r="A941" s="237">
        <v>2130705</v>
      </c>
      <c r="B941" s="237" t="s">
        <v>855</v>
      </c>
      <c r="C941" s="290">
        <v>0</v>
      </c>
      <c r="D941" s="290">
        <v>0</v>
      </c>
      <c r="E941" s="290"/>
      <c r="F941" s="374">
        <f t="shared" si="207"/>
        <v>0</v>
      </c>
      <c r="G941" s="290">
        <f t="shared" si="204"/>
        <v>0</v>
      </c>
      <c r="H941" s="290">
        <v>0</v>
      </c>
      <c r="I941" s="298" t="str">
        <f t="shared" si="205"/>
        <v/>
      </c>
      <c r="J941" s="298" t="str">
        <f t="shared" si="206"/>
        <v/>
      </c>
      <c r="K941" s="383"/>
      <c r="L941" s="270">
        <v>1</v>
      </c>
    </row>
    <row r="942" s="270" customFormat="1" spans="1:11">
      <c r="A942" s="237">
        <v>2130706</v>
      </c>
      <c r="B942" s="237" t="s">
        <v>856</v>
      </c>
      <c r="C942" s="290">
        <v>0</v>
      </c>
      <c r="D942" s="290">
        <v>0</v>
      </c>
      <c r="E942" s="290">
        <v>60</v>
      </c>
      <c r="F942" s="374">
        <f t="shared" si="207"/>
        <v>0</v>
      </c>
      <c r="G942" s="290">
        <f t="shared" si="204"/>
        <v>60</v>
      </c>
      <c r="H942" s="290">
        <v>60</v>
      </c>
      <c r="I942" s="298">
        <f t="shared" si="205"/>
        <v>100</v>
      </c>
      <c r="J942" s="298" t="str">
        <f t="shared" si="206"/>
        <v/>
      </c>
      <c r="K942" s="383"/>
    </row>
    <row r="943" s="270" customFormat="1" hidden="1" spans="1:12">
      <c r="A943" s="237">
        <v>2130707</v>
      </c>
      <c r="B943" s="237" t="s">
        <v>857</v>
      </c>
      <c r="C943" s="290">
        <v>0</v>
      </c>
      <c r="D943" s="290">
        <v>0</v>
      </c>
      <c r="E943" s="290"/>
      <c r="F943" s="374">
        <f t="shared" si="207"/>
        <v>0</v>
      </c>
      <c r="G943" s="290">
        <f t="shared" si="204"/>
        <v>0</v>
      </c>
      <c r="H943" s="290">
        <v>0</v>
      </c>
      <c r="I943" s="298" t="str">
        <f t="shared" si="205"/>
        <v/>
      </c>
      <c r="J943" s="298" t="str">
        <f t="shared" si="206"/>
        <v/>
      </c>
      <c r="K943" s="383"/>
      <c r="L943" s="270">
        <v>1</v>
      </c>
    </row>
    <row r="944" customFormat="1" hidden="1" spans="1:12">
      <c r="A944" s="237">
        <v>2130799</v>
      </c>
      <c r="B944" s="237" t="s">
        <v>858</v>
      </c>
      <c r="C944" s="290">
        <v>0</v>
      </c>
      <c r="D944" s="290">
        <v>0</v>
      </c>
      <c r="E944" s="290"/>
      <c r="F944" s="374">
        <f t="shared" si="207"/>
        <v>0</v>
      </c>
      <c r="G944" s="290">
        <f t="shared" si="204"/>
        <v>0</v>
      </c>
      <c r="H944" s="290">
        <v>0</v>
      </c>
      <c r="I944" s="298" t="str">
        <f t="shared" si="205"/>
        <v/>
      </c>
      <c r="J944" s="298" t="str">
        <f t="shared" si="206"/>
        <v/>
      </c>
      <c r="K944" s="383"/>
      <c r="L944" s="270">
        <v>1</v>
      </c>
    </row>
    <row r="945" s="217" customFormat="1" spans="1:11">
      <c r="A945" s="237">
        <v>21308</v>
      </c>
      <c r="B945" s="373" t="s">
        <v>859</v>
      </c>
      <c r="C945" s="290">
        <f t="shared" ref="C945:H945" si="210">SUM(C946:C950)</f>
        <v>3758</v>
      </c>
      <c r="D945" s="290">
        <f t="shared" si="210"/>
        <v>3087</v>
      </c>
      <c r="E945" s="290">
        <v>1332</v>
      </c>
      <c r="F945" s="290">
        <f t="shared" si="210"/>
        <v>1405</v>
      </c>
      <c r="G945" s="290">
        <f t="shared" si="210"/>
        <v>2737</v>
      </c>
      <c r="H945" s="290">
        <f t="shared" si="210"/>
        <v>2476</v>
      </c>
      <c r="I945" s="298">
        <f t="shared" si="205"/>
        <v>90.5</v>
      </c>
      <c r="J945" s="298">
        <f t="shared" si="206"/>
        <v>65.9</v>
      </c>
      <c r="K945" s="383"/>
    </row>
    <row r="946" customFormat="1" hidden="1" spans="1:12">
      <c r="A946" s="237">
        <v>2130801</v>
      </c>
      <c r="B946" s="237" t="s">
        <v>860</v>
      </c>
      <c r="C946" s="290">
        <v>0</v>
      </c>
      <c r="D946" s="290">
        <v>0</v>
      </c>
      <c r="E946" s="290"/>
      <c r="F946" s="374">
        <f t="shared" si="207"/>
        <v>0</v>
      </c>
      <c r="G946" s="290">
        <f t="shared" si="204"/>
        <v>0</v>
      </c>
      <c r="H946" s="290">
        <v>0</v>
      </c>
      <c r="I946" s="298" t="str">
        <f t="shared" si="205"/>
        <v/>
      </c>
      <c r="J946" s="298" t="str">
        <f t="shared" si="206"/>
        <v/>
      </c>
      <c r="K946" s="383"/>
      <c r="L946" s="270">
        <v>1</v>
      </c>
    </row>
    <row r="947" s="270" customFormat="1" spans="1:11">
      <c r="A947" s="237">
        <v>2130803</v>
      </c>
      <c r="B947" s="237" t="s">
        <v>862</v>
      </c>
      <c r="C947" s="290">
        <v>1758</v>
      </c>
      <c r="D947" s="290">
        <v>1087</v>
      </c>
      <c r="E947" s="290">
        <v>911</v>
      </c>
      <c r="F947" s="374">
        <f t="shared" si="207"/>
        <v>1097</v>
      </c>
      <c r="G947" s="290">
        <f t="shared" si="204"/>
        <v>2008</v>
      </c>
      <c r="H947" s="290">
        <v>1900</v>
      </c>
      <c r="I947" s="298">
        <f t="shared" si="205"/>
        <v>94.6</v>
      </c>
      <c r="J947" s="298">
        <f t="shared" si="206"/>
        <v>108.1</v>
      </c>
      <c r="K947" s="383">
        <v>108</v>
      </c>
    </row>
    <row r="948" s="270" customFormat="1" spans="1:11">
      <c r="A948" s="237">
        <v>2130804</v>
      </c>
      <c r="B948" s="237" t="s">
        <v>1220</v>
      </c>
      <c r="C948" s="290">
        <v>700</v>
      </c>
      <c r="D948" s="290">
        <v>700</v>
      </c>
      <c r="E948" s="290">
        <v>421</v>
      </c>
      <c r="F948" s="374">
        <f t="shared" si="207"/>
        <v>308</v>
      </c>
      <c r="G948" s="290">
        <f t="shared" si="204"/>
        <v>729</v>
      </c>
      <c r="H948" s="290">
        <v>576</v>
      </c>
      <c r="I948" s="298">
        <f t="shared" si="205"/>
        <v>79</v>
      </c>
      <c r="J948" s="298">
        <f t="shared" si="206"/>
        <v>82.3</v>
      </c>
      <c r="K948" s="383">
        <v>153</v>
      </c>
    </row>
    <row r="949" s="270" customFormat="1" hidden="1" spans="1:12">
      <c r="A949" s="237">
        <v>2130805</v>
      </c>
      <c r="B949" s="237" t="s">
        <v>864</v>
      </c>
      <c r="C949" s="290">
        <v>0</v>
      </c>
      <c r="D949" s="290">
        <v>0</v>
      </c>
      <c r="E949" s="290"/>
      <c r="F949" s="374">
        <f t="shared" si="207"/>
        <v>0</v>
      </c>
      <c r="G949" s="290">
        <f t="shared" si="204"/>
        <v>0</v>
      </c>
      <c r="H949" s="290">
        <v>0</v>
      </c>
      <c r="I949" s="298" t="str">
        <f t="shared" si="205"/>
        <v/>
      </c>
      <c r="J949" s="298" t="str">
        <f t="shared" si="206"/>
        <v/>
      </c>
      <c r="K949" s="383"/>
      <c r="L949" s="270">
        <v>1</v>
      </c>
    </row>
    <row r="950" s="270" customFormat="1" spans="1:11">
      <c r="A950" s="237">
        <v>2130899</v>
      </c>
      <c r="B950" s="237" t="s">
        <v>865</v>
      </c>
      <c r="C950" s="290">
        <v>1300</v>
      </c>
      <c r="D950" s="290">
        <v>1300</v>
      </c>
      <c r="E950" s="290"/>
      <c r="F950" s="374">
        <f t="shared" si="207"/>
        <v>0</v>
      </c>
      <c r="G950" s="290">
        <f t="shared" si="204"/>
        <v>0</v>
      </c>
      <c r="H950" s="290">
        <v>0</v>
      </c>
      <c r="I950" s="298" t="str">
        <f t="shared" si="205"/>
        <v/>
      </c>
      <c r="J950" s="298">
        <f t="shared" si="206"/>
        <v>0</v>
      </c>
      <c r="K950" s="383"/>
    </row>
    <row r="951" customFormat="1" hidden="1" spans="1:12">
      <c r="A951" s="237">
        <v>21309</v>
      </c>
      <c r="B951" s="373" t="s">
        <v>866</v>
      </c>
      <c r="C951" s="290">
        <f t="shared" ref="C951:H951" si="211">SUM(C952:C953)</f>
        <v>0</v>
      </c>
      <c r="D951" s="290">
        <f t="shared" si="211"/>
        <v>0</v>
      </c>
      <c r="E951" s="290">
        <v>0</v>
      </c>
      <c r="F951" s="290">
        <f t="shared" si="211"/>
        <v>0</v>
      </c>
      <c r="G951" s="290">
        <f t="shared" si="211"/>
        <v>0</v>
      </c>
      <c r="H951" s="290">
        <f t="shared" si="211"/>
        <v>0</v>
      </c>
      <c r="I951" s="298" t="str">
        <f t="shared" si="205"/>
        <v/>
      </c>
      <c r="J951" s="298" t="str">
        <f t="shared" si="206"/>
        <v/>
      </c>
      <c r="K951" s="383"/>
      <c r="L951" s="270">
        <v>1</v>
      </c>
    </row>
    <row r="952" customFormat="1" hidden="1" spans="1:12">
      <c r="A952" s="237">
        <v>2130901</v>
      </c>
      <c r="B952" s="237" t="s">
        <v>867</v>
      </c>
      <c r="C952" s="290">
        <v>0</v>
      </c>
      <c r="D952" s="290">
        <v>0</v>
      </c>
      <c r="E952" s="290"/>
      <c r="F952" s="374">
        <f t="shared" si="207"/>
        <v>0</v>
      </c>
      <c r="G952" s="290">
        <f t="shared" si="204"/>
        <v>0</v>
      </c>
      <c r="H952" s="290">
        <v>0</v>
      </c>
      <c r="I952" s="298" t="str">
        <f t="shared" si="205"/>
        <v/>
      </c>
      <c r="J952" s="298" t="str">
        <f t="shared" si="206"/>
        <v/>
      </c>
      <c r="K952" s="383"/>
      <c r="L952" s="270">
        <v>1</v>
      </c>
    </row>
    <row r="953" s="270" customFormat="1" hidden="1" spans="1:12">
      <c r="A953" s="237">
        <v>2130999</v>
      </c>
      <c r="B953" s="237" t="s">
        <v>868</v>
      </c>
      <c r="C953" s="290">
        <v>0</v>
      </c>
      <c r="D953" s="290">
        <v>0</v>
      </c>
      <c r="E953" s="290"/>
      <c r="F953" s="374">
        <f t="shared" si="207"/>
        <v>0</v>
      </c>
      <c r="G953" s="290">
        <f t="shared" si="204"/>
        <v>0</v>
      </c>
      <c r="H953" s="290">
        <v>0</v>
      </c>
      <c r="I953" s="298" t="str">
        <f t="shared" si="205"/>
        <v/>
      </c>
      <c r="J953" s="298" t="str">
        <f t="shared" si="206"/>
        <v/>
      </c>
      <c r="K953" s="383"/>
      <c r="L953" s="270">
        <v>1</v>
      </c>
    </row>
    <row r="954" s="270" customFormat="1" spans="1:11">
      <c r="A954" s="237">
        <v>21399</v>
      </c>
      <c r="B954" s="373" t="s">
        <v>869</v>
      </c>
      <c r="C954" s="290">
        <f t="shared" ref="C954:H954" si="212">SUM(C955:C956)</f>
        <v>108</v>
      </c>
      <c r="D954" s="290">
        <f t="shared" si="212"/>
        <v>171</v>
      </c>
      <c r="E954" s="290">
        <v>0</v>
      </c>
      <c r="F954" s="290">
        <f t="shared" si="212"/>
        <v>0</v>
      </c>
      <c r="G954" s="290">
        <f t="shared" si="212"/>
        <v>0</v>
      </c>
      <c r="H954" s="290">
        <f t="shared" si="212"/>
        <v>0</v>
      </c>
      <c r="I954" s="298" t="str">
        <f t="shared" si="205"/>
        <v/>
      </c>
      <c r="J954" s="298">
        <f t="shared" si="206"/>
        <v>0</v>
      </c>
      <c r="K954" s="383"/>
    </row>
    <row r="955" s="270" customFormat="1" hidden="1" spans="1:12">
      <c r="A955" s="237">
        <v>2139901</v>
      </c>
      <c r="B955" s="237" t="s">
        <v>870</v>
      </c>
      <c r="C955" s="290">
        <v>0</v>
      </c>
      <c r="D955" s="290">
        <v>0</v>
      </c>
      <c r="E955" s="290"/>
      <c r="F955" s="374">
        <f t="shared" si="207"/>
        <v>0</v>
      </c>
      <c r="G955" s="290">
        <f t="shared" si="204"/>
        <v>0</v>
      </c>
      <c r="H955" s="290">
        <v>0</v>
      </c>
      <c r="I955" s="298" t="str">
        <f t="shared" si="205"/>
        <v/>
      </c>
      <c r="J955" s="298" t="str">
        <f t="shared" si="206"/>
        <v/>
      </c>
      <c r="K955" s="383"/>
      <c r="L955" s="270">
        <v>1</v>
      </c>
    </row>
    <row r="956" s="217" customFormat="1" spans="1:11">
      <c r="A956" s="237">
        <v>2139999</v>
      </c>
      <c r="B956" s="237" t="s">
        <v>871</v>
      </c>
      <c r="C956" s="290">
        <v>108</v>
      </c>
      <c r="D956" s="290">
        <v>171</v>
      </c>
      <c r="E956" s="290"/>
      <c r="F956" s="374">
        <f t="shared" si="207"/>
        <v>0</v>
      </c>
      <c r="G956" s="290">
        <f t="shared" si="204"/>
        <v>0</v>
      </c>
      <c r="H956" s="290">
        <v>0</v>
      </c>
      <c r="I956" s="298" t="str">
        <f t="shared" si="205"/>
        <v/>
      </c>
      <c r="J956" s="298">
        <f t="shared" si="206"/>
        <v>0</v>
      </c>
      <c r="K956" s="383"/>
    </row>
    <row r="957" spans="1:10">
      <c r="A957" s="237">
        <v>214</v>
      </c>
      <c r="B957" s="373" t="s">
        <v>872</v>
      </c>
      <c r="C957" s="290">
        <f t="shared" ref="C957:H957" si="213">C958+C980+C990+C1000+C1007+C1012</f>
        <v>11399</v>
      </c>
      <c r="D957" s="290">
        <f t="shared" si="213"/>
        <v>36379</v>
      </c>
      <c r="E957" s="290">
        <v>25625</v>
      </c>
      <c r="F957" s="290">
        <f t="shared" si="213"/>
        <v>-1845</v>
      </c>
      <c r="G957" s="290">
        <f t="shared" si="213"/>
        <v>23780</v>
      </c>
      <c r="H957" s="290">
        <f t="shared" si="213"/>
        <v>11890</v>
      </c>
      <c r="I957" s="298">
        <f t="shared" si="205"/>
        <v>50</v>
      </c>
      <c r="J957" s="298">
        <f t="shared" si="206"/>
        <v>104.3</v>
      </c>
    </row>
    <row r="958" s="217" customFormat="1" spans="1:11">
      <c r="A958" s="237">
        <v>21401</v>
      </c>
      <c r="B958" s="373" t="s">
        <v>873</v>
      </c>
      <c r="C958" s="290">
        <f t="shared" ref="C958:H958" si="214">SUM(C959:C979)</f>
        <v>10159</v>
      </c>
      <c r="D958" s="290">
        <f t="shared" si="214"/>
        <v>35339</v>
      </c>
      <c r="E958" s="290">
        <v>18077</v>
      </c>
      <c r="F958" s="290">
        <f t="shared" si="214"/>
        <v>-1125</v>
      </c>
      <c r="G958" s="290">
        <f t="shared" si="214"/>
        <v>16952</v>
      </c>
      <c r="H958" s="290">
        <f t="shared" si="214"/>
        <v>8225</v>
      </c>
      <c r="I958" s="298">
        <f t="shared" si="205"/>
        <v>48.5</v>
      </c>
      <c r="J958" s="298">
        <f t="shared" si="206"/>
        <v>81</v>
      </c>
      <c r="K958" s="383"/>
    </row>
    <row r="959" s="217" customFormat="1" spans="1:11">
      <c r="A959" s="237">
        <v>2140101</v>
      </c>
      <c r="B959" s="237" t="s">
        <v>135</v>
      </c>
      <c r="C959" s="290">
        <v>1694</v>
      </c>
      <c r="D959" s="290">
        <v>1759</v>
      </c>
      <c r="E959" s="290">
        <v>1634</v>
      </c>
      <c r="F959" s="374">
        <f t="shared" si="207"/>
        <v>217</v>
      </c>
      <c r="G959" s="290">
        <f t="shared" si="204"/>
        <v>1851</v>
      </c>
      <c r="H959" s="290">
        <v>1851</v>
      </c>
      <c r="I959" s="298">
        <f t="shared" si="205"/>
        <v>100</v>
      </c>
      <c r="J959" s="298">
        <f t="shared" si="206"/>
        <v>109.3</v>
      </c>
      <c r="K959" s="383"/>
    </row>
    <row r="960" s="270" customFormat="1" spans="1:11">
      <c r="A960" s="237">
        <v>2140102</v>
      </c>
      <c r="B960" s="237" t="s">
        <v>136</v>
      </c>
      <c r="C960" s="290">
        <v>837</v>
      </c>
      <c r="D960" s="290">
        <v>1710</v>
      </c>
      <c r="E960" s="290">
        <v>816</v>
      </c>
      <c r="F960" s="374">
        <f t="shared" si="207"/>
        <v>166</v>
      </c>
      <c r="G960" s="290">
        <f t="shared" si="204"/>
        <v>982</v>
      </c>
      <c r="H960" s="290">
        <v>982</v>
      </c>
      <c r="I960" s="298">
        <f t="shared" si="205"/>
        <v>100</v>
      </c>
      <c r="J960" s="298">
        <f t="shared" si="206"/>
        <v>117.3</v>
      </c>
      <c r="K960" s="383"/>
    </row>
    <row r="961" s="270" customFormat="1" hidden="1" spans="1:12">
      <c r="A961" s="237">
        <v>2140103</v>
      </c>
      <c r="B961" s="237" t="s">
        <v>137</v>
      </c>
      <c r="C961" s="290">
        <v>0</v>
      </c>
      <c r="D961" s="290">
        <v>0</v>
      </c>
      <c r="E961" s="290"/>
      <c r="F961" s="374">
        <f t="shared" si="207"/>
        <v>0</v>
      </c>
      <c r="G961" s="290">
        <f t="shared" si="204"/>
        <v>0</v>
      </c>
      <c r="H961" s="290">
        <v>0</v>
      </c>
      <c r="I961" s="298" t="str">
        <f t="shared" si="205"/>
        <v/>
      </c>
      <c r="J961" s="298" t="str">
        <f t="shared" si="206"/>
        <v/>
      </c>
      <c r="K961" s="383"/>
      <c r="L961" s="270">
        <v>1</v>
      </c>
    </row>
    <row r="962" s="217" customFormat="1" spans="1:11">
      <c r="A962" s="237">
        <v>2140104</v>
      </c>
      <c r="B962" s="237" t="s">
        <v>874</v>
      </c>
      <c r="C962" s="290">
        <v>613</v>
      </c>
      <c r="D962" s="290">
        <v>21206</v>
      </c>
      <c r="E962" s="290">
        <v>7507</v>
      </c>
      <c r="F962" s="374">
        <f t="shared" si="207"/>
        <v>2905</v>
      </c>
      <c r="G962" s="290">
        <f t="shared" si="204"/>
        <v>10412</v>
      </c>
      <c r="H962" s="290">
        <v>2413</v>
      </c>
      <c r="I962" s="298">
        <f t="shared" si="205"/>
        <v>23.2</v>
      </c>
      <c r="J962" s="298">
        <f t="shared" si="206"/>
        <v>393.6</v>
      </c>
      <c r="K962" s="383">
        <v>7999</v>
      </c>
    </row>
    <row r="963" s="217" customFormat="1" spans="1:11">
      <c r="A963" s="237">
        <v>2140106</v>
      </c>
      <c r="B963" s="237" t="s">
        <v>875</v>
      </c>
      <c r="C963" s="290">
        <v>1702</v>
      </c>
      <c r="D963" s="290">
        <v>2518</v>
      </c>
      <c r="E963" s="290">
        <v>1880</v>
      </c>
      <c r="F963" s="374">
        <f t="shared" si="207"/>
        <v>768</v>
      </c>
      <c r="G963" s="290">
        <f t="shared" si="204"/>
        <v>2648</v>
      </c>
      <c r="H963" s="290">
        <v>2008</v>
      </c>
      <c r="I963" s="298">
        <f t="shared" si="205"/>
        <v>75.8</v>
      </c>
      <c r="J963" s="298">
        <f t="shared" si="206"/>
        <v>118</v>
      </c>
      <c r="K963" s="383">
        <v>640</v>
      </c>
    </row>
    <row r="964" s="270" customFormat="1" hidden="1" spans="1:12">
      <c r="A964" s="237">
        <v>2140109</v>
      </c>
      <c r="B964" s="237" t="s">
        <v>876</v>
      </c>
      <c r="C964" s="290">
        <v>0</v>
      </c>
      <c r="D964" s="290">
        <v>0</v>
      </c>
      <c r="E964" s="290"/>
      <c r="F964" s="374">
        <f t="shared" si="207"/>
        <v>0</v>
      </c>
      <c r="G964" s="290">
        <f t="shared" si="204"/>
        <v>0</v>
      </c>
      <c r="H964" s="290">
        <v>0</v>
      </c>
      <c r="I964" s="298" t="str">
        <f t="shared" si="205"/>
        <v/>
      </c>
      <c r="J964" s="298" t="str">
        <f t="shared" si="206"/>
        <v/>
      </c>
      <c r="K964" s="383"/>
      <c r="L964" s="270">
        <v>1</v>
      </c>
    </row>
    <row r="965" s="270" customFormat="1" spans="1:11">
      <c r="A965" s="237">
        <v>2140110</v>
      </c>
      <c r="B965" s="237" t="s">
        <v>877</v>
      </c>
      <c r="C965" s="290">
        <v>433</v>
      </c>
      <c r="D965" s="290">
        <v>433</v>
      </c>
      <c r="E965" s="290"/>
      <c r="F965" s="374">
        <f t="shared" si="207"/>
        <v>0</v>
      </c>
      <c r="G965" s="290">
        <f t="shared" si="204"/>
        <v>0</v>
      </c>
      <c r="H965" s="290">
        <v>0</v>
      </c>
      <c r="I965" s="298" t="str">
        <f t="shared" si="205"/>
        <v/>
      </c>
      <c r="J965" s="298">
        <f t="shared" si="206"/>
        <v>0</v>
      </c>
      <c r="K965" s="383"/>
    </row>
    <row r="966" customFormat="1" hidden="1" spans="1:12">
      <c r="A966" s="237">
        <v>2140111</v>
      </c>
      <c r="B966" s="237" t="s">
        <v>878</v>
      </c>
      <c r="C966" s="290">
        <v>0</v>
      </c>
      <c r="D966" s="290">
        <v>0</v>
      </c>
      <c r="E966" s="290"/>
      <c r="F966" s="374">
        <f t="shared" si="207"/>
        <v>0</v>
      </c>
      <c r="G966" s="290">
        <f t="shared" si="204"/>
        <v>0</v>
      </c>
      <c r="H966" s="290">
        <v>0</v>
      </c>
      <c r="I966" s="298" t="str">
        <f t="shared" si="205"/>
        <v/>
      </c>
      <c r="J966" s="298" t="str">
        <f t="shared" si="206"/>
        <v/>
      </c>
      <c r="K966" s="383"/>
      <c r="L966" s="270">
        <v>1</v>
      </c>
    </row>
    <row r="967" s="270" customFormat="1" spans="1:11">
      <c r="A967" s="237">
        <v>2140112</v>
      </c>
      <c r="B967" s="237" t="s">
        <v>879</v>
      </c>
      <c r="C967" s="290">
        <v>41</v>
      </c>
      <c r="D967" s="290">
        <v>159</v>
      </c>
      <c r="E967" s="290">
        <v>85</v>
      </c>
      <c r="F967" s="374">
        <f t="shared" si="207"/>
        <v>121</v>
      </c>
      <c r="G967" s="290">
        <f t="shared" ref="G967:G1030" si="215">H967+K967</f>
        <v>206</v>
      </c>
      <c r="H967" s="290">
        <v>130</v>
      </c>
      <c r="I967" s="298">
        <f t="shared" ref="I967:I1030" si="216">IF(ISERROR(H967/G967),"",H967/G967*100)</f>
        <v>63.1</v>
      </c>
      <c r="J967" s="298">
        <f t="shared" ref="J967:J1030" si="217">IF(ISERROR(H967/C967),"",H967/C967*100)</f>
        <v>317.1</v>
      </c>
      <c r="K967" s="383">
        <v>76</v>
      </c>
    </row>
    <row r="968" s="217" customFormat="1" spans="1:11">
      <c r="A968" s="237">
        <v>2140114</v>
      </c>
      <c r="B968" s="237" t="s">
        <v>880</v>
      </c>
      <c r="C968" s="290">
        <v>143</v>
      </c>
      <c r="D968" s="290">
        <v>160</v>
      </c>
      <c r="E968" s="290"/>
      <c r="F968" s="374">
        <f t="shared" si="207"/>
        <v>0</v>
      </c>
      <c r="G968" s="290">
        <f t="shared" si="215"/>
        <v>0</v>
      </c>
      <c r="H968" s="290">
        <v>0</v>
      </c>
      <c r="I968" s="298" t="str">
        <f t="shared" si="216"/>
        <v/>
      </c>
      <c r="J968" s="298">
        <f t="shared" si="217"/>
        <v>0</v>
      </c>
      <c r="K968" s="383"/>
    </row>
    <row r="969" customFormat="1" hidden="1" spans="1:12">
      <c r="A969" s="237">
        <v>2140122</v>
      </c>
      <c r="B969" s="237" t="s">
        <v>881</v>
      </c>
      <c r="C969" s="290">
        <v>0</v>
      </c>
      <c r="D969" s="290">
        <v>0</v>
      </c>
      <c r="E969" s="290"/>
      <c r="F969" s="374">
        <f t="shared" si="207"/>
        <v>0</v>
      </c>
      <c r="G969" s="290">
        <f t="shared" si="215"/>
        <v>0</v>
      </c>
      <c r="H969" s="290">
        <v>0</v>
      </c>
      <c r="I969" s="298" t="str">
        <f t="shared" si="216"/>
        <v/>
      </c>
      <c r="J969" s="298" t="str">
        <f t="shared" si="217"/>
        <v/>
      </c>
      <c r="K969" s="383"/>
      <c r="L969" s="270">
        <v>1</v>
      </c>
    </row>
    <row r="970" customFormat="1" hidden="1" spans="1:12">
      <c r="A970" s="237">
        <v>2140123</v>
      </c>
      <c r="B970" s="237" t="s">
        <v>882</v>
      </c>
      <c r="C970" s="290">
        <v>0</v>
      </c>
      <c r="D970" s="290">
        <v>0</v>
      </c>
      <c r="E970" s="290"/>
      <c r="F970" s="374">
        <f t="shared" ref="F970:F1033" si="218">G970-E970</f>
        <v>0</v>
      </c>
      <c r="G970" s="290">
        <f t="shared" si="215"/>
        <v>0</v>
      </c>
      <c r="H970" s="290">
        <v>0</v>
      </c>
      <c r="I970" s="298" t="str">
        <f t="shared" si="216"/>
        <v/>
      </c>
      <c r="J970" s="298" t="str">
        <f t="shared" si="217"/>
        <v/>
      </c>
      <c r="K970" s="383"/>
      <c r="L970" s="270">
        <v>1</v>
      </c>
    </row>
    <row r="971" s="270" customFormat="1" hidden="1" spans="1:12">
      <c r="A971" s="237">
        <v>2140127</v>
      </c>
      <c r="B971" s="237" t="s">
        <v>883</v>
      </c>
      <c r="C971" s="290">
        <v>0</v>
      </c>
      <c r="D971" s="290">
        <v>0</v>
      </c>
      <c r="E971" s="290"/>
      <c r="F971" s="374">
        <f t="shared" si="218"/>
        <v>0</v>
      </c>
      <c r="G971" s="290">
        <f t="shared" si="215"/>
        <v>0</v>
      </c>
      <c r="H971" s="290">
        <v>0</v>
      </c>
      <c r="I971" s="298" t="str">
        <f t="shared" si="216"/>
        <v/>
      </c>
      <c r="J971" s="298" t="str">
        <f t="shared" si="217"/>
        <v/>
      </c>
      <c r="K971" s="383"/>
      <c r="L971" s="270">
        <v>1</v>
      </c>
    </row>
    <row r="972" s="270" customFormat="1" hidden="1" spans="1:12">
      <c r="A972" s="237">
        <v>2140128</v>
      </c>
      <c r="B972" s="237" t="s">
        <v>884</v>
      </c>
      <c r="C972" s="290">
        <v>0</v>
      </c>
      <c r="D972" s="290">
        <v>0</v>
      </c>
      <c r="E972" s="290"/>
      <c r="F972" s="374">
        <f t="shared" si="218"/>
        <v>0</v>
      </c>
      <c r="G972" s="290">
        <f t="shared" si="215"/>
        <v>0</v>
      </c>
      <c r="H972" s="290">
        <v>0</v>
      </c>
      <c r="I972" s="298" t="str">
        <f t="shared" si="216"/>
        <v/>
      </c>
      <c r="J972" s="298" t="str">
        <f t="shared" si="217"/>
        <v/>
      </c>
      <c r="K972" s="383"/>
      <c r="L972" s="270">
        <v>1</v>
      </c>
    </row>
    <row r="973" s="270" customFormat="1" hidden="1" spans="1:12">
      <c r="A973" s="237">
        <v>2140129</v>
      </c>
      <c r="B973" s="237" t="s">
        <v>885</v>
      </c>
      <c r="C973" s="290">
        <v>0</v>
      </c>
      <c r="D973" s="290">
        <v>0</v>
      </c>
      <c r="E973" s="290"/>
      <c r="F973" s="374">
        <f t="shared" si="218"/>
        <v>0</v>
      </c>
      <c r="G973" s="290">
        <f t="shared" si="215"/>
        <v>0</v>
      </c>
      <c r="H973" s="290">
        <v>0</v>
      </c>
      <c r="I973" s="298" t="str">
        <f t="shared" si="216"/>
        <v/>
      </c>
      <c r="J973" s="298" t="str">
        <f t="shared" si="217"/>
        <v/>
      </c>
      <c r="K973" s="383"/>
      <c r="L973" s="270">
        <v>1</v>
      </c>
    </row>
    <row r="974" s="270" customFormat="1" hidden="1" spans="1:12">
      <c r="A974" s="237">
        <v>2140130</v>
      </c>
      <c r="B974" s="237" t="s">
        <v>886</v>
      </c>
      <c r="C974" s="290">
        <v>0</v>
      </c>
      <c r="D974" s="290">
        <v>0</v>
      </c>
      <c r="E974" s="290"/>
      <c r="F974" s="374">
        <f t="shared" si="218"/>
        <v>0</v>
      </c>
      <c r="G974" s="290">
        <f t="shared" si="215"/>
        <v>0</v>
      </c>
      <c r="H974" s="290">
        <v>0</v>
      </c>
      <c r="I974" s="298" t="str">
        <f t="shared" si="216"/>
        <v/>
      </c>
      <c r="J974" s="298" t="str">
        <f t="shared" si="217"/>
        <v/>
      </c>
      <c r="K974" s="383"/>
      <c r="L974" s="270">
        <v>1</v>
      </c>
    </row>
    <row r="975" s="270" customFormat="1" hidden="1" spans="1:12">
      <c r="A975" s="237">
        <v>2140131</v>
      </c>
      <c r="B975" s="237" t="s">
        <v>887</v>
      </c>
      <c r="C975" s="290">
        <v>10</v>
      </c>
      <c r="D975" s="290">
        <v>0</v>
      </c>
      <c r="E975" s="290"/>
      <c r="F975" s="374">
        <f t="shared" si="218"/>
        <v>0</v>
      </c>
      <c r="G975" s="290">
        <f t="shared" si="215"/>
        <v>0</v>
      </c>
      <c r="H975" s="290">
        <v>0</v>
      </c>
      <c r="I975" s="298" t="str">
        <f t="shared" si="216"/>
        <v/>
      </c>
      <c r="J975" s="298">
        <f t="shared" si="217"/>
        <v>0</v>
      </c>
      <c r="K975" s="383"/>
      <c r="L975" s="270">
        <v>1</v>
      </c>
    </row>
    <row r="976" s="270" customFormat="1" hidden="1" spans="1:12">
      <c r="A976" s="237">
        <v>2140133</v>
      </c>
      <c r="B976" s="237" t="s">
        <v>888</v>
      </c>
      <c r="C976" s="290">
        <v>0</v>
      </c>
      <c r="D976" s="290">
        <v>0</v>
      </c>
      <c r="E976" s="290"/>
      <c r="F976" s="374">
        <f t="shared" si="218"/>
        <v>0</v>
      </c>
      <c r="G976" s="290">
        <f t="shared" si="215"/>
        <v>0</v>
      </c>
      <c r="H976" s="290">
        <v>0</v>
      </c>
      <c r="I976" s="298" t="str">
        <f t="shared" si="216"/>
        <v/>
      </c>
      <c r="J976" s="298" t="str">
        <f t="shared" si="217"/>
        <v/>
      </c>
      <c r="K976" s="383"/>
      <c r="L976" s="270">
        <v>1</v>
      </c>
    </row>
    <row r="977" s="270" customFormat="1" hidden="1" spans="1:12">
      <c r="A977" s="237">
        <v>2140136</v>
      </c>
      <c r="B977" s="237" t="s">
        <v>889</v>
      </c>
      <c r="C977" s="290">
        <v>0</v>
      </c>
      <c r="D977" s="290">
        <v>0</v>
      </c>
      <c r="E977" s="290"/>
      <c r="F977" s="374">
        <f t="shared" si="218"/>
        <v>0</v>
      </c>
      <c r="G977" s="290">
        <f t="shared" si="215"/>
        <v>0</v>
      </c>
      <c r="H977" s="290">
        <v>0</v>
      </c>
      <c r="I977" s="298" t="str">
        <f t="shared" si="216"/>
        <v/>
      </c>
      <c r="J977" s="298" t="str">
        <f t="shared" si="217"/>
        <v/>
      </c>
      <c r="K977" s="383"/>
      <c r="L977" s="270">
        <v>1</v>
      </c>
    </row>
    <row r="978" customFormat="1" hidden="1" spans="1:12">
      <c r="A978" s="237">
        <v>2140138</v>
      </c>
      <c r="B978" s="237" t="s">
        <v>890</v>
      </c>
      <c r="C978" s="290">
        <v>0</v>
      </c>
      <c r="D978" s="290">
        <v>0</v>
      </c>
      <c r="E978" s="290"/>
      <c r="F978" s="374">
        <f t="shared" si="218"/>
        <v>0</v>
      </c>
      <c r="G978" s="290">
        <f t="shared" si="215"/>
        <v>0</v>
      </c>
      <c r="H978" s="290">
        <v>0</v>
      </c>
      <c r="I978" s="298" t="str">
        <f t="shared" si="216"/>
        <v/>
      </c>
      <c r="J978" s="298" t="str">
        <f t="shared" si="217"/>
        <v/>
      </c>
      <c r="K978" s="383"/>
      <c r="L978" s="270">
        <v>1</v>
      </c>
    </row>
    <row r="979" s="270" customFormat="1" spans="1:11">
      <c r="A979" s="237">
        <v>2140199</v>
      </c>
      <c r="B979" s="237" t="s">
        <v>892</v>
      </c>
      <c r="C979" s="290">
        <v>4686</v>
      </c>
      <c r="D979" s="290">
        <v>7394</v>
      </c>
      <c r="E979" s="290">
        <v>6155</v>
      </c>
      <c r="F979" s="374">
        <f t="shared" si="218"/>
        <v>-5302</v>
      </c>
      <c r="G979" s="290">
        <f t="shared" si="215"/>
        <v>853</v>
      </c>
      <c r="H979" s="290">
        <v>841</v>
      </c>
      <c r="I979" s="298">
        <f t="shared" si="216"/>
        <v>98.6</v>
      </c>
      <c r="J979" s="298">
        <f t="shared" si="217"/>
        <v>17.9</v>
      </c>
      <c r="K979" s="383">
        <v>12</v>
      </c>
    </row>
    <row r="980" s="270" customFormat="1" spans="1:11">
      <c r="A980" s="237">
        <v>21402</v>
      </c>
      <c r="B980" s="373" t="s">
        <v>893</v>
      </c>
      <c r="C980" s="290">
        <f t="shared" ref="C980:H980" si="219">SUM(C981:C989)</f>
        <v>15</v>
      </c>
      <c r="D980" s="290">
        <f t="shared" si="219"/>
        <v>20</v>
      </c>
      <c r="E980" s="290">
        <v>0</v>
      </c>
      <c r="F980" s="290">
        <f t="shared" si="219"/>
        <v>0</v>
      </c>
      <c r="G980" s="290">
        <f t="shared" si="219"/>
        <v>0</v>
      </c>
      <c r="H980" s="290">
        <f t="shared" si="219"/>
        <v>0</v>
      </c>
      <c r="I980" s="298" t="str">
        <f t="shared" si="216"/>
        <v/>
      </c>
      <c r="J980" s="298">
        <f t="shared" si="217"/>
        <v>0</v>
      </c>
      <c r="K980" s="383"/>
    </row>
    <row r="981" customFormat="1" hidden="1" spans="1:12">
      <c r="A981" s="237">
        <v>2140201</v>
      </c>
      <c r="B981" s="237" t="s">
        <v>135</v>
      </c>
      <c r="C981" s="290">
        <v>0</v>
      </c>
      <c r="D981" s="290">
        <v>0</v>
      </c>
      <c r="E981" s="290"/>
      <c r="F981" s="374">
        <f t="shared" si="218"/>
        <v>0</v>
      </c>
      <c r="G981" s="290">
        <f t="shared" si="215"/>
        <v>0</v>
      </c>
      <c r="H981" s="290">
        <v>0</v>
      </c>
      <c r="I981" s="298" t="str">
        <f t="shared" si="216"/>
        <v/>
      </c>
      <c r="J981" s="298" t="str">
        <f t="shared" si="217"/>
        <v/>
      </c>
      <c r="K981" s="383"/>
      <c r="L981" s="270">
        <v>1</v>
      </c>
    </row>
    <row r="982" s="270" customFormat="1" hidden="1" spans="1:12">
      <c r="A982" s="237">
        <v>2140202</v>
      </c>
      <c r="B982" s="237" t="s">
        <v>136</v>
      </c>
      <c r="C982" s="290">
        <v>0</v>
      </c>
      <c r="D982" s="290">
        <v>0</v>
      </c>
      <c r="E982" s="290"/>
      <c r="F982" s="374">
        <f t="shared" si="218"/>
        <v>0</v>
      </c>
      <c r="G982" s="290">
        <f t="shared" si="215"/>
        <v>0</v>
      </c>
      <c r="H982" s="290">
        <v>0</v>
      </c>
      <c r="I982" s="298" t="str">
        <f t="shared" si="216"/>
        <v/>
      </c>
      <c r="J982" s="298" t="str">
        <f t="shared" si="217"/>
        <v/>
      </c>
      <c r="K982" s="383"/>
      <c r="L982" s="270">
        <v>1</v>
      </c>
    </row>
    <row r="983" customFormat="1" hidden="1" spans="1:12">
      <c r="A983" s="237">
        <v>2140203</v>
      </c>
      <c r="B983" s="237" t="s">
        <v>137</v>
      </c>
      <c r="C983" s="290">
        <v>0</v>
      </c>
      <c r="D983" s="290">
        <v>0</v>
      </c>
      <c r="E983" s="290"/>
      <c r="F983" s="374">
        <f t="shared" si="218"/>
        <v>0</v>
      </c>
      <c r="G983" s="290">
        <f t="shared" si="215"/>
        <v>0</v>
      </c>
      <c r="H983" s="290">
        <v>0</v>
      </c>
      <c r="I983" s="298" t="str">
        <f t="shared" si="216"/>
        <v/>
      </c>
      <c r="J983" s="298" t="str">
        <f t="shared" si="217"/>
        <v/>
      </c>
      <c r="K983" s="383"/>
      <c r="L983" s="270">
        <v>1</v>
      </c>
    </row>
    <row r="984" s="270" customFormat="1" hidden="1" spans="1:12">
      <c r="A984" s="237">
        <v>2140204</v>
      </c>
      <c r="B984" s="237" t="s">
        <v>894</v>
      </c>
      <c r="C984" s="290">
        <v>0</v>
      </c>
      <c r="D984" s="290">
        <v>0</v>
      </c>
      <c r="E984" s="290"/>
      <c r="F984" s="374">
        <f t="shared" si="218"/>
        <v>0</v>
      </c>
      <c r="G984" s="290">
        <f t="shared" si="215"/>
        <v>0</v>
      </c>
      <c r="H984" s="290">
        <v>0</v>
      </c>
      <c r="I984" s="298" t="str">
        <f t="shared" si="216"/>
        <v/>
      </c>
      <c r="J984" s="298" t="str">
        <f t="shared" si="217"/>
        <v/>
      </c>
      <c r="K984" s="383"/>
      <c r="L984" s="270">
        <v>1</v>
      </c>
    </row>
    <row r="985" s="270" customFormat="1" hidden="1" spans="1:12">
      <c r="A985" s="237">
        <v>2140205</v>
      </c>
      <c r="B985" s="237" t="s">
        <v>895</v>
      </c>
      <c r="C985" s="290">
        <v>0</v>
      </c>
      <c r="D985" s="290">
        <v>0</v>
      </c>
      <c r="E985" s="290"/>
      <c r="F985" s="374">
        <f t="shared" si="218"/>
        <v>0</v>
      </c>
      <c r="G985" s="290">
        <f t="shared" si="215"/>
        <v>0</v>
      </c>
      <c r="H985" s="290">
        <v>0</v>
      </c>
      <c r="I985" s="298" t="str">
        <f t="shared" si="216"/>
        <v/>
      </c>
      <c r="J985" s="298" t="str">
        <f t="shared" si="217"/>
        <v/>
      </c>
      <c r="K985" s="383"/>
      <c r="L985" s="270">
        <v>1</v>
      </c>
    </row>
    <row r="986" customFormat="1" hidden="1" spans="1:12">
      <c r="A986" s="237">
        <v>2140206</v>
      </c>
      <c r="B986" s="237" t="s">
        <v>896</v>
      </c>
      <c r="C986" s="290">
        <v>0</v>
      </c>
      <c r="D986" s="290">
        <v>0</v>
      </c>
      <c r="E986" s="290"/>
      <c r="F986" s="374">
        <f t="shared" si="218"/>
        <v>0</v>
      </c>
      <c r="G986" s="290">
        <f t="shared" si="215"/>
        <v>0</v>
      </c>
      <c r="H986" s="290">
        <v>0</v>
      </c>
      <c r="I986" s="298" t="str">
        <f t="shared" si="216"/>
        <v/>
      </c>
      <c r="J986" s="298" t="str">
        <f t="shared" si="217"/>
        <v/>
      </c>
      <c r="K986" s="383"/>
      <c r="L986" s="270">
        <v>1</v>
      </c>
    </row>
    <row r="987" customFormat="1" hidden="1" spans="1:12">
      <c r="A987" s="237">
        <v>2140207</v>
      </c>
      <c r="B987" s="237" t="s">
        <v>897</v>
      </c>
      <c r="C987" s="290">
        <v>0</v>
      </c>
      <c r="D987" s="290">
        <v>0</v>
      </c>
      <c r="E987" s="290"/>
      <c r="F987" s="374">
        <f t="shared" si="218"/>
        <v>0</v>
      </c>
      <c r="G987" s="290">
        <f t="shared" si="215"/>
        <v>0</v>
      </c>
      <c r="H987" s="290">
        <v>0</v>
      </c>
      <c r="I987" s="298" t="str">
        <f t="shared" si="216"/>
        <v/>
      </c>
      <c r="J987" s="298" t="str">
        <f t="shared" si="217"/>
        <v/>
      </c>
      <c r="K987" s="383"/>
      <c r="L987" s="270">
        <v>1</v>
      </c>
    </row>
    <row r="988" customFormat="1" hidden="1" spans="1:12">
      <c r="A988" s="237">
        <v>2140208</v>
      </c>
      <c r="B988" s="237" t="s">
        <v>898</v>
      </c>
      <c r="C988" s="290">
        <v>0</v>
      </c>
      <c r="D988" s="290">
        <v>0</v>
      </c>
      <c r="E988" s="290"/>
      <c r="F988" s="374">
        <f t="shared" si="218"/>
        <v>0</v>
      </c>
      <c r="G988" s="290">
        <f t="shared" si="215"/>
        <v>0</v>
      </c>
      <c r="H988" s="290">
        <v>0</v>
      </c>
      <c r="I988" s="298" t="str">
        <f t="shared" si="216"/>
        <v/>
      </c>
      <c r="J988" s="298" t="str">
        <f t="shared" si="217"/>
        <v/>
      </c>
      <c r="K988" s="383"/>
      <c r="L988" s="270">
        <v>1</v>
      </c>
    </row>
    <row r="989" s="217" customFormat="1" spans="1:11">
      <c r="A989" s="237">
        <v>2140299</v>
      </c>
      <c r="B989" s="237" t="s">
        <v>899</v>
      </c>
      <c r="C989" s="290">
        <v>15</v>
      </c>
      <c r="D989" s="290">
        <v>20</v>
      </c>
      <c r="E989" s="290"/>
      <c r="F989" s="374">
        <f t="shared" si="218"/>
        <v>0</v>
      </c>
      <c r="G989" s="290">
        <f t="shared" si="215"/>
        <v>0</v>
      </c>
      <c r="H989" s="290">
        <v>0</v>
      </c>
      <c r="I989" s="298" t="str">
        <f t="shared" si="216"/>
        <v/>
      </c>
      <c r="J989" s="298">
        <f t="shared" si="217"/>
        <v>0</v>
      </c>
      <c r="K989" s="383"/>
    </row>
    <row r="990" customFormat="1" hidden="1" spans="1:12">
      <c r="A990" s="237">
        <v>21403</v>
      </c>
      <c r="B990" s="373" t="s">
        <v>900</v>
      </c>
      <c r="C990" s="290">
        <f t="shared" ref="C990:H990" si="220">SUM(C991:C999)</f>
        <v>0</v>
      </c>
      <c r="D990" s="290">
        <f t="shared" si="220"/>
        <v>0</v>
      </c>
      <c r="E990" s="290">
        <v>0</v>
      </c>
      <c r="F990" s="290">
        <f t="shared" si="220"/>
        <v>0</v>
      </c>
      <c r="G990" s="290">
        <f t="shared" si="220"/>
        <v>0</v>
      </c>
      <c r="H990" s="290">
        <f t="shared" si="220"/>
        <v>0</v>
      </c>
      <c r="I990" s="298" t="str">
        <f t="shared" si="216"/>
        <v/>
      </c>
      <c r="J990" s="298" t="str">
        <f t="shared" si="217"/>
        <v/>
      </c>
      <c r="K990" s="383"/>
      <c r="L990" s="270">
        <v>1</v>
      </c>
    </row>
    <row r="991" customFormat="1" hidden="1" spans="1:12">
      <c r="A991" s="237">
        <v>2140301</v>
      </c>
      <c r="B991" s="237" t="s">
        <v>135</v>
      </c>
      <c r="C991" s="290">
        <v>0</v>
      </c>
      <c r="D991" s="290">
        <v>0</v>
      </c>
      <c r="E991" s="290"/>
      <c r="F991" s="374">
        <f t="shared" si="218"/>
        <v>0</v>
      </c>
      <c r="G991" s="290">
        <f t="shared" si="215"/>
        <v>0</v>
      </c>
      <c r="H991" s="290">
        <v>0</v>
      </c>
      <c r="I991" s="298" t="str">
        <f t="shared" si="216"/>
        <v/>
      </c>
      <c r="J991" s="298" t="str">
        <f t="shared" si="217"/>
        <v/>
      </c>
      <c r="K991" s="383"/>
      <c r="L991" s="270">
        <v>1</v>
      </c>
    </row>
    <row r="992" s="270" customFormat="1" hidden="1" spans="1:12">
      <c r="A992" s="237">
        <v>2140302</v>
      </c>
      <c r="B992" s="237" t="s">
        <v>136</v>
      </c>
      <c r="C992" s="290">
        <v>0</v>
      </c>
      <c r="D992" s="290">
        <v>0</v>
      </c>
      <c r="E992" s="290"/>
      <c r="F992" s="374">
        <f t="shared" si="218"/>
        <v>0</v>
      </c>
      <c r="G992" s="290">
        <f t="shared" si="215"/>
        <v>0</v>
      </c>
      <c r="H992" s="290">
        <v>0</v>
      </c>
      <c r="I992" s="298" t="str">
        <f t="shared" si="216"/>
        <v/>
      </c>
      <c r="J992" s="298" t="str">
        <f t="shared" si="217"/>
        <v/>
      </c>
      <c r="K992" s="383"/>
      <c r="L992" s="270">
        <v>1</v>
      </c>
    </row>
    <row r="993" customFormat="1" hidden="1" spans="1:12">
      <c r="A993" s="237">
        <v>2140303</v>
      </c>
      <c r="B993" s="237" t="s">
        <v>137</v>
      </c>
      <c r="C993" s="290">
        <v>0</v>
      </c>
      <c r="D993" s="290">
        <v>0</v>
      </c>
      <c r="E993" s="290"/>
      <c r="F993" s="374">
        <f t="shared" si="218"/>
        <v>0</v>
      </c>
      <c r="G993" s="290">
        <f t="shared" si="215"/>
        <v>0</v>
      </c>
      <c r="H993" s="290">
        <v>0</v>
      </c>
      <c r="I993" s="298" t="str">
        <f t="shared" si="216"/>
        <v/>
      </c>
      <c r="J993" s="298" t="str">
        <f t="shared" si="217"/>
        <v/>
      </c>
      <c r="K993" s="383"/>
      <c r="L993" s="270">
        <v>1</v>
      </c>
    </row>
    <row r="994" customFormat="1" hidden="1" spans="1:12">
      <c r="A994" s="237">
        <v>2140304</v>
      </c>
      <c r="B994" s="237" t="s">
        <v>901</v>
      </c>
      <c r="C994" s="290">
        <v>0</v>
      </c>
      <c r="D994" s="290">
        <v>0</v>
      </c>
      <c r="E994" s="290"/>
      <c r="F994" s="374">
        <f t="shared" si="218"/>
        <v>0</v>
      </c>
      <c r="G994" s="290">
        <f t="shared" si="215"/>
        <v>0</v>
      </c>
      <c r="H994" s="290">
        <v>0</v>
      </c>
      <c r="I994" s="298" t="str">
        <f t="shared" si="216"/>
        <v/>
      </c>
      <c r="J994" s="298" t="str">
        <f t="shared" si="217"/>
        <v/>
      </c>
      <c r="K994" s="383"/>
      <c r="L994" s="270">
        <v>1</v>
      </c>
    </row>
    <row r="995" customFormat="1" hidden="1" spans="1:12">
      <c r="A995" s="237">
        <v>2140305</v>
      </c>
      <c r="B995" s="237" t="s">
        <v>902</v>
      </c>
      <c r="C995" s="290">
        <v>0</v>
      </c>
      <c r="D995" s="290">
        <v>0</v>
      </c>
      <c r="E995" s="290"/>
      <c r="F995" s="374">
        <f t="shared" si="218"/>
        <v>0</v>
      </c>
      <c r="G995" s="290">
        <f t="shared" si="215"/>
        <v>0</v>
      </c>
      <c r="H995" s="290">
        <v>0</v>
      </c>
      <c r="I995" s="298" t="str">
        <f t="shared" si="216"/>
        <v/>
      </c>
      <c r="J995" s="298" t="str">
        <f t="shared" si="217"/>
        <v/>
      </c>
      <c r="K995" s="383"/>
      <c r="L995" s="270">
        <v>1</v>
      </c>
    </row>
    <row r="996" customFormat="1" hidden="1" spans="1:12">
      <c r="A996" s="237">
        <v>2140306</v>
      </c>
      <c r="B996" s="237" t="s">
        <v>903</v>
      </c>
      <c r="C996" s="290">
        <v>0</v>
      </c>
      <c r="D996" s="290">
        <v>0</v>
      </c>
      <c r="E996" s="290"/>
      <c r="F996" s="374">
        <f t="shared" si="218"/>
        <v>0</v>
      </c>
      <c r="G996" s="290">
        <f t="shared" si="215"/>
        <v>0</v>
      </c>
      <c r="H996" s="290">
        <v>0</v>
      </c>
      <c r="I996" s="298" t="str">
        <f t="shared" si="216"/>
        <v/>
      </c>
      <c r="J996" s="298" t="str">
        <f t="shared" si="217"/>
        <v/>
      </c>
      <c r="K996" s="383"/>
      <c r="L996" s="270">
        <v>1</v>
      </c>
    </row>
    <row r="997" s="270" customFormat="1" hidden="1" spans="1:12">
      <c r="A997" s="237">
        <v>2140307</v>
      </c>
      <c r="B997" s="237" t="s">
        <v>904</v>
      </c>
      <c r="C997" s="290">
        <v>0</v>
      </c>
      <c r="D997" s="290">
        <v>0</v>
      </c>
      <c r="E997" s="290"/>
      <c r="F997" s="374">
        <f t="shared" si="218"/>
        <v>0</v>
      </c>
      <c r="G997" s="290">
        <f t="shared" si="215"/>
        <v>0</v>
      </c>
      <c r="H997" s="290">
        <v>0</v>
      </c>
      <c r="I997" s="298" t="str">
        <f t="shared" si="216"/>
        <v/>
      </c>
      <c r="J997" s="298" t="str">
        <f t="shared" si="217"/>
        <v/>
      </c>
      <c r="K997" s="383"/>
      <c r="L997" s="270">
        <v>1</v>
      </c>
    </row>
    <row r="998" s="270" customFormat="1" hidden="1" spans="1:12">
      <c r="A998" s="237">
        <v>2140308</v>
      </c>
      <c r="B998" s="237" t="s">
        <v>905</v>
      </c>
      <c r="C998" s="290">
        <v>0</v>
      </c>
      <c r="D998" s="290">
        <v>0</v>
      </c>
      <c r="E998" s="290"/>
      <c r="F998" s="374">
        <f t="shared" si="218"/>
        <v>0</v>
      </c>
      <c r="G998" s="290">
        <f t="shared" si="215"/>
        <v>0</v>
      </c>
      <c r="H998" s="290">
        <v>0</v>
      </c>
      <c r="I998" s="298" t="str">
        <f t="shared" si="216"/>
        <v/>
      </c>
      <c r="J998" s="298" t="str">
        <f t="shared" si="217"/>
        <v/>
      </c>
      <c r="K998" s="383"/>
      <c r="L998" s="270">
        <v>1</v>
      </c>
    </row>
    <row r="999" customFormat="1" hidden="1" spans="1:12">
      <c r="A999" s="237">
        <v>2140399</v>
      </c>
      <c r="B999" s="237" t="s">
        <v>906</v>
      </c>
      <c r="C999" s="290">
        <v>0</v>
      </c>
      <c r="D999" s="290">
        <v>0</v>
      </c>
      <c r="E999" s="290"/>
      <c r="F999" s="374">
        <f t="shared" si="218"/>
        <v>0</v>
      </c>
      <c r="G999" s="290">
        <f t="shared" si="215"/>
        <v>0</v>
      </c>
      <c r="H999" s="290">
        <v>0</v>
      </c>
      <c r="I999" s="298" t="str">
        <f t="shared" si="216"/>
        <v/>
      </c>
      <c r="J999" s="298" t="str">
        <f t="shared" si="217"/>
        <v/>
      </c>
      <c r="K999" s="383"/>
      <c r="L999" s="270">
        <v>1</v>
      </c>
    </row>
    <row r="1000" customFormat="1" hidden="1" spans="1:12">
      <c r="A1000" s="237">
        <v>21405</v>
      </c>
      <c r="B1000" s="373" t="s">
        <v>912</v>
      </c>
      <c r="C1000" s="290">
        <f t="shared" ref="C1000:H1000" si="221">SUM(C1001:C1006)</f>
        <v>0</v>
      </c>
      <c r="D1000" s="290">
        <f t="shared" si="221"/>
        <v>0</v>
      </c>
      <c r="E1000" s="290">
        <v>0</v>
      </c>
      <c r="F1000" s="290">
        <f t="shared" si="221"/>
        <v>0</v>
      </c>
      <c r="G1000" s="290">
        <f t="shared" si="221"/>
        <v>0</v>
      </c>
      <c r="H1000" s="290">
        <f t="shared" si="221"/>
        <v>0</v>
      </c>
      <c r="I1000" s="298" t="str">
        <f t="shared" si="216"/>
        <v/>
      </c>
      <c r="J1000" s="298" t="str">
        <f t="shared" si="217"/>
        <v/>
      </c>
      <c r="K1000" s="383"/>
      <c r="L1000" s="270">
        <v>1</v>
      </c>
    </row>
    <row r="1001" customFormat="1" hidden="1" spans="1:12">
      <c r="A1001" s="237">
        <v>2140501</v>
      </c>
      <c r="B1001" s="237" t="s">
        <v>135</v>
      </c>
      <c r="C1001" s="290">
        <v>0</v>
      </c>
      <c r="D1001" s="290">
        <v>0</v>
      </c>
      <c r="E1001" s="290"/>
      <c r="F1001" s="374">
        <f t="shared" si="218"/>
        <v>0</v>
      </c>
      <c r="G1001" s="290">
        <f t="shared" si="215"/>
        <v>0</v>
      </c>
      <c r="H1001" s="290">
        <v>0</v>
      </c>
      <c r="I1001" s="298" t="str">
        <f t="shared" si="216"/>
        <v/>
      </c>
      <c r="J1001" s="298" t="str">
        <f t="shared" si="217"/>
        <v/>
      </c>
      <c r="K1001" s="383"/>
      <c r="L1001" s="270">
        <v>1</v>
      </c>
    </row>
    <row r="1002" customFormat="1" hidden="1" spans="1:12">
      <c r="A1002" s="237">
        <v>2140502</v>
      </c>
      <c r="B1002" s="237" t="s">
        <v>136</v>
      </c>
      <c r="C1002" s="290">
        <v>0</v>
      </c>
      <c r="D1002" s="290">
        <v>0</v>
      </c>
      <c r="E1002" s="290"/>
      <c r="F1002" s="374">
        <f t="shared" si="218"/>
        <v>0</v>
      </c>
      <c r="G1002" s="290">
        <f t="shared" si="215"/>
        <v>0</v>
      </c>
      <c r="H1002" s="290">
        <v>0</v>
      </c>
      <c r="I1002" s="298" t="str">
        <f t="shared" si="216"/>
        <v/>
      </c>
      <c r="J1002" s="298" t="str">
        <f t="shared" si="217"/>
        <v/>
      </c>
      <c r="K1002" s="383"/>
      <c r="L1002" s="270">
        <v>1</v>
      </c>
    </row>
    <row r="1003" customFormat="1" hidden="1" spans="1:12">
      <c r="A1003" s="237">
        <v>2140503</v>
      </c>
      <c r="B1003" s="237" t="s">
        <v>137</v>
      </c>
      <c r="C1003" s="290">
        <v>0</v>
      </c>
      <c r="D1003" s="290">
        <v>0</v>
      </c>
      <c r="E1003" s="290"/>
      <c r="F1003" s="374">
        <f t="shared" si="218"/>
        <v>0</v>
      </c>
      <c r="G1003" s="290">
        <f t="shared" si="215"/>
        <v>0</v>
      </c>
      <c r="H1003" s="290">
        <v>0</v>
      </c>
      <c r="I1003" s="298" t="str">
        <f t="shared" si="216"/>
        <v/>
      </c>
      <c r="J1003" s="298" t="str">
        <f t="shared" si="217"/>
        <v/>
      </c>
      <c r="K1003" s="383"/>
      <c r="L1003" s="270">
        <v>1</v>
      </c>
    </row>
    <row r="1004" customFormat="1" hidden="1" spans="1:12">
      <c r="A1004" s="237">
        <v>2140504</v>
      </c>
      <c r="B1004" s="237" t="s">
        <v>898</v>
      </c>
      <c r="C1004" s="290">
        <v>0</v>
      </c>
      <c r="D1004" s="290">
        <v>0</v>
      </c>
      <c r="E1004" s="290"/>
      <c r="F1004" s="374">
        <f t="shared" si="218"/>
        <v>0</v>
      </c>
      <c r="G1004" s="290">
        <f t="shared" si="215"/>
        <v>0</v>
      </c>
      <c r="H1004" s="290">
        <v>0</v>
      </c>
      <c r="I1004" s="298" t="str">
        <f t="shared" si="216"/>
        <v/>
      </c>
      <c r="J1004" s="298" t="str">
        <f t="shared" si="217"/>
        <v/>
      </c>
      <c r="K1004" s="383"/>
      <c r="L1004" s="270">
        <v>1</v>
      </c>
    </row>
    <row r="1005" customFormat="1" hidden="1" spans="1:12">
      <c r="A1005" s="237">
        <v>2140505</v>
      </c>
      <c r="B1005" s="237" t="s">
        <v>913</v>
      </c>
      <c r="C1005" s="290">
        <v>0</v>
      </c>
      <c r="D1005" s="290">
        <v>0</v>
      </c>
      <c r="E1005" s="290"/>
      <c r="F1005" s="374">
        <f t="shared" si="218"/>
        <v>0</v>
      </c>
      <c r="G1005" s="290">
        <f t="shared" si="215"/>
        <v>0</v>
      </c>
      <c r="H1005" s="290">
        <v>0</v>
      </c>
      <c r="I1005" s="298" t="str">
        <f t="shared" si="216"/>
        <v/>
      </c>
      <c r="J1005" s="298" t="str">
        <f t="shared" si="217"/>
        <v/>
      </c>
      <c r="K1005" s="383"/>
      <c r="L1005" s="270">
        <v>1</v>
      </c>
    </row>
    <row r="1006" customFormat="1" hidden="1" spans="1:12">
      <c r="A1006" s="237">
        <v>2140599</v>
      </c>
      <c r="B1006" s="237" t="s">
        <v>914</v>
      </c>
      <c r="C1006" s="290">
        <v>0</v>
      </c>
      <c r="D1006" s="290">
        <v>0</v>
      </c>
      <c r="E1006" s="290"/>
      <c r="F1006" s="374">
        <f t="shared" si="218"/>
        <v>0</v>
      </c>
      <c r="G1006" s="290">
        <f t="shared" si="215"/>
        <v>0</v>
      </c>
      <c r="H1006" s="290">
        <v>0</v>
      </c>
      <c r="I1006" s="298" t="str">
        <f t="shared" si="216"/>
        <v/>
      </c>
      <c r="J1006" s="298" t="str">
        <f t="shared" si="217"/>
        <v/>
      </c>
      <c r="K1006" s="383"/>
      <c r="L1006" s="270">
        <v>1</v>
      </c>
    </row>
    <row r="1007" s="270" customFormat="1" spans="1:11">
      <c r="A1007" s="237">
        <v>21406</v>
      </c>
      <c r="B1007" s="373" t="s">
        <v>915</v>
      </c>
      <c r="C1007" s="290">
        <f t="shared" ref="C1007:H1007" si="222">SUM(C1008:C1011)</f>
        <v>1216</v>
      </c>
      <c r="D1007" s="290">
        <f t="shared" si="222"/>
        <v>1010</v>
      </c>
      <c r="E1007" s="290">
        <v>6948</v>
      </c>
      <c r="F1007" s="290">
        <f t="shared" si="222"/>
        <v>-732</v>
      </c>
      <c r="G1007" s="290">
        <f t="shared" si="222"/>
        <v>6216</v>
      </c>
      <c r="H1007" s="290">
        <f t="shared" si="222"/>
        <v>3560</v>
      </c>
      <c r="I1007" s="298">
        <f t="shared" si="216"/>
        <v>57.3</v>
      </c>
      <c r="J1007" s="298">
        <f t="shared" si="217"/>
        <v>292.8</v>
      </c>
      <c r="K1007" s="383"/>
    </row>
    <row r="1008" s="217" customFormat="1" spans="1:11">
      <c r="A1008" s="237">
        <v>2140601</v>
      </c>
      <c r="B1008" s="237" t="s">
        <v>916</v>
      </c>
      <c r="C1008" s="290">
        <v>1216</v>
      </c>
      <c r="D1008" s="290">
        <v>1010</v>
      </c>
      <c r="E1008" s="290">
        <v>6948</v>
      </c>
      <c r="F1008" s="374">
        <f t="shared" si="218"/>
        <v>-732</v>
      </c>
      <c r="G1008" s="290">
        <f t="shared" si="215"/>
        <v>6216</v>
      </c>
      <c r="H1008" s="290">
        <v>3560</v>
      </c>
      <c r="I1008" s="298">
        <f t="shared" si="216"/>
        <v>57.3</v>
      </c>
      <c r="J1008" s="298">
        <f t="shared" si="217"/>
        <v>292.8</v>
      </c>
      <c r="K1008" s="383">
        <v>2656</v>
      </c>
    </row>
    <row r="1009" customFormat="1" hidden="1" spans="1:12">
      <c r="A1009" s="237">
        <v>2140602</v>
      </c>
      <c r="B1009" s="237" t="s">
        <v>917</v>
      </c>
      <c r="C1009" s="290">
        <v>0</v>
      </c>
      <c r="D1009" s="290">
        <v>0</v>
      </c>
      <c r="E1009" s="290"/>
      <c r="F1009" s="374">
        <f t="shared" si="218"/>
        <v>0</v>
      </c>
      <c r="G1009" s="290">
        <f t="shared" si="215"/>
        <v>0</v>
      </c>
      <c r="H1009" s="290">
        <v>0</v>
      </c>
      <c r="I1009" s="298" t="str">
        <f t="shared" si="216"/>
        <v/>
      </c>
      <c r="J1009" s="298" t="str">
        <f t="shared" si="217"/>
        <v/>
      </c>
      <c r="K1009" s="383"/>
      <c r="L1009" s="270">
        <v>1</v>
      </c>
    </row>
    <row r="1010" customFormat="1" hidden="1" spans="1:12">
      <c r="A1010" s="237">
        <v>2140603</v>
      </c>
      <c r="B1010" s="237" t="s">
        <v>918</v>
      </c>
      <c r="C1010" s="290">
        <v>0</v>
      </c>
      <c r="D1010" s="290">
        <v>0</v>
      </c>
      <c r="E1010" s="290"/>
      <c r="F1010" s="374">
        <f t="shared" si="218"/>
        <v>0</v>
      </c>
      <c r="G1010" s="290">
        <f t="shared" si="215"/>
        <v>0</v>
      </c>
      <c r="H1010" s="290">
        <v>0</v>
      </c>
      <c r="I1010" s="298" t="str">
        <f t="shared" si="216"/>
        <v/>
      </c>
      <c r="J1010" s="298" t="str">
        <f t="shared" si="217"/>
        <v/>
      </c>
      <c r="K1010" s="383"/>
      <c r="L1010" s="270">
        <v>1</v>
      </c>
    </row>
    <row r="1011" customFormat="1" hidden="1" spans="1:12">
      <c r="A1011" s="237">
        <v>2140699</v>
      </c>
      <c r="B1011" s="237" t="s">
        <v>919</v>
      </c>
      <c r="C1011" s="290">
        <v>0</v>
      </c>
      <c r="D1011" s="290">
        <v>0</v>
      </c>
      <c r="E1011" s="290"/>
      <c r="F1011" s="374">
        <f t="shared" si="218"/>
        <v>0</v>
      </c>
      <c r="G1011" s="290">
        <f t="shared" si="215"/>
        <v>0</v>
      </c>
      <c r="H1011" s="290">
        <v>0</v>
      </c>
      <c r="I1011" s="298" t="str">
        <f t="shared" si="216"/>
        <v/>
      </c>
      <c r="J1011" s="298" t="str">
        <f t="shared" si="217"/>
        <v/>
      </c>
      <c r="K1011" s="383"/>
      <c r="L1011" s="270">
        <v>1</v>
      </c>
    </row>
    <row r="1012" s="217" customFormat="1" spans="1:11">
      <c r="A1012" s="237">
        <v>21499</v>
      </c>
      <c r="B1012" s="373" t="s">
        <v>920</v>
      </c>
      <c r="C1012" s="290">
        <f t="shared" ref="C1012:H1012" si="223">SUM(C1013:C1014)</f>
        <v>9</v>
      </c>
      <c r="D1012" s="290">
        <f t="shared" si="223"/>
        <v>10</v>
      </c>
      <c r="E1012" s="290">
        <v>600</v>
      </c>
      <c r="F1012" s="290">
        <f t="shared" si="223"/>
        <v>12</v>
      </c>
      <c r="G1012" s="290">
        <f t="shared" si="223"/>
        <v>612</v>
      </c>
      <c r="H1012" s="290">
        <f t="shared" si="223"/>
        <v>105</v>
      </c>
      <c r="I1012" s="298">
        <f t="shared" si="216"/>
        <v>17.2</v>
      </c>
      <c r="J1012" s="298">
        <f t="shared" si="217"/>
        <v>1166.7</v>
      </c>
      <c r="K1012" s="383"/>
    </row>
    <row r="1013" s="217" customFormat="1" spans="1:11">
      <c r="A1013" s="237">
        <v>2149901</v>
      </c>
      <c r="B1013" s="237" t="s">
        <v>921</v>
      </c>
      <c r="C1013" s="290">
        <v>0</v>
      </c>
      <c r="D1013" s="290">
        <v>0</v>
      </c>
      <c r="E1013" s="290">
        <v>93</v>
      </c>
      <c r="F1013" s="374">
        <f t="shared" si="218"/>
        <v>0</v>
      </c>
      <c r="G1013" s="290">
        <f t="shared" si="215"/>
        <v>93</v>
      </c>
      <c r="H1013" s="290">
        <v>93</v>
      </c>
      <c r="I1013" s="298">
        <f t="shared" si="216"/>
        <v>100</v>
      </c>
      <c r="J1013" s="298" t="str">
        <f t="shared" si="217"/>
        <v/>
      </c>
      <c r="K1013" s="383"/>
    </row>
    <row r="1014" s="217" customFormat="1" spans="1:11">
      <c r="A1014" s="237">
        <v>2149999</v>
      </c>
      <c r="B1014" s="237" t="s">
        <v>922</v>
      </c>
      <c r="C1014" s="290">
        <v>9</v>
      </c>
      <c r="D1014" s="290">
        <v>10</v>
      </c>
      <c r="E1014" s="290">
        <v>507</v>
      </c>
      <c r="F1014" s="374">
        <f t="shared" si="218"/>
        <v>12</v>
      </c>
      <c r="G1014" s="290">
        <f t="shared" si="215"/>
        <v>519</v>
      </c>
      <c r="H1014" s="290">
        <v>12</v>
      </c>
      <c r="I1014" s="298">
        <f t="shared" si="216"/>
        <v>2.3</v>
      </c>
      <c r="J1014" s="298">
        <f t="shared" si="217"/>
        <v>133.3</v>
      </c>
      <c r="K1014" s="383">
        <v>507</v>
      </c>
    </row>
    <row r="1015" spans="1:10">
      <c r="A1015" s="237">
        <v>215</v>
      </c>
      <c r="B1015" s="373" t="s">
        <v>923</v>
      </c>
      <c r="C1015" s="290">
        <f t="shared" ref="C1015:H1015" si="224">C1016+C1026+C1042+C1047+C1058+C1065+C1073</f>
        <v>10990</v>
      </c>
      <c r="D1015" s="290">
        <f t="shared" si="224"/>
        <v>9395</v>
      </c>
      <c r="E1015" s="290">
        <v>19325</v>
      </c>
      <c r="F1015" s="290">
        <f t="shared" si="224"/>
        <v>10434</v>
      </c>
      <c r="G1015" s="290">
        <f t="shared" si="224"/>
        <v>29759</v>
      </c>
      <c r="H1015" s="290">
        <f t="shared" si="224"/>
        <v>28492</v>
      </c>
      <c r="I1015" s="298">
        <f t="shared" si="216"/>
        <v>95.7</v>
      </c>
      <c r="J1015" s="298">
        <f t="shared" si="217"/>
        <v>259.3</v>
      </c>
    </row>
    <row r="1016" customFormat="1" hidden="1" spans="1:12">
      <c r="A1016" s="237">
        <v>21501</v>
      </c>
      <c r="B1016" s="373" t="s">
        <v>924</v>
      </c>
      <c r="C1016" s="290">
        <f t="shared" ref="C1016:H1016" si="225">SUM(C1017:C1025)</f>
        <v>0</v>
      </c>
      <c r="D1016" s="290">
        <f t="shared" si="225"/>
        <v>0</v>
      </c>
      <c r="E1016" s="290">
        <v>0</v>
      </c>
      <c r="F1016" s="290">
        <f t="shared" si="225"/>
        <v>0</v>
      </c>
      <c r="G1016" s="290">
        <f t="shared" si="225"/>
        <v>0</v>
      </c>
      <c r="H1016" s="290">
        <f t="shared" si="225"/>
        <v>0</v>
      </c>
      <c r="I1016" s="298" t="str">
        <f t="shared" si="216"/>
        <v/>
      </c>
      <c r="J1016" s="298" t="str">
        <f t="shared" si="217"/>
        <v/>
      </c>
      <c r="K1016" s="383"/>
      <c r="L1016" s="270">
        <v>1</v>
      </c>
    </row>
    <row r="1017" customFormat="1" hidden="1" spans="1:12">
      <c r="A1017" s="237">
        <v>2150101</v>
      </c>
      <c r="B1017" s="237" t="s">
        <v>135</v>
      </c>
      <c r="C1017" s="290">
        <v>0</v>
      </c>
      <c r="D1017" s="290">
        <v>0</v>
      </c>
      <c r="E1017" s="290"/>
      <c r="F1017" s="374">
        <f t="shared" si="218"/>
        <v>0</v>
      </c>
      <c r="G1017" s="290">
        <f t="shared" si="215"/>
        <v>0</v>
      </c>
      <c r="H1017" s="290">
        <v>0</v>
      </c>
      <c r="I1017" s="298" t="str">
        <f t="shared" si="216"/>
        <v/>
      </c>
      <c r="J1017" s="298" t="str">
        <f t="shared" si="217"/>
        <v/>
      </c>
      <c r="K1017" s="383"/>
      <c r="L1017" s="270">
        <v>1</v>
      </c>
    </row>
    <row r="1018" s="270" customFormat="1" hidden="1" spans="1:12">
      <c r="A1018" s="237">
        <v>2150102</v>
      </c>
      <c r="B1018" s="237" t="s">
        <v>136</v>
      </c>
      <c r="C1018" s="290">
        <v>0</v>
      </c>
      <c r="D1018" s="290">
        <v>0</v>
      </c>
      <c r="E1018" s="290"/>
      <c r="F1018" s="374">
        <f t="shared" si="218"/>
        <v>0</v>
      </c>
      <c r="G1018" s="290">
        <f t="shared" si="215"/>
        <v>0</v>
      </c>
      <c r="H1018" s="290">
        <v>0</v>
      </c>
      <c r="I1018" s="298" t="str">
        <f t="shared" si="216"/>
        <v/>
      </c>
      <c r="J1018" s="298" t="str">
        <f t="shared" si="217"/>
        <v/>
      </c>
      <c r="K1018" s="383"/>
      <c r="L1018" s="270">
        <v>1</v>
      </c>
    </row>
    <row r="1019" customFormat="1" hidden="1" spans="1:12">
      <c r="A1019" s="237">
        <v>2150103</v>
      </c>
      <c r="B1019" s="237" t="s">
        <v>137</v>
      </c>
      <c r="C1019" s="290">
        <v>0</v>
      </c>
      <c r="D1019" s="290">
        <v>0</v>
      </c>
      <c r="E1019" s="290"/>
      <c r="F1019" s="374">
        <f t="shared" si="218"/>
        <v>0</v>
      </c>
      <c r="G1019" s="290">
        <f t="shared" si="215"/>
        <v>0</v>
      </c>
      <c r="H1019" s="290">
        <v>0</v>
      </c>
      <c r="I1019" s="298" t="str">
        <f t="shared" si="216"/>
        <v/>
      </c>
      <c r="J1019" s="298" t="str">
        <f t="shared" si="217"/>
        <v/>
      </c>
      <c r="K1019" s="383"/>
      <c r="L1019" s="270">
        <v>1</v>
      </c>
    </row>
    <row r="1020" customFormat="1" hidden="1" spans="1:12">
      <c r="A1020" s="237">
        <v>2150104</v>
      </c>
      <c r="B1020" s="237" t="s">
        <v>925</v>
      </c>
      <c r="C1020" s="290">
        <v>0</v>
      </c>
      <c r="D1020" s="290">
        <v>0</v>
      </c>
      <c r="E1020" s="290"/>
      <c r="F1020" s="374">
        <f t="shared" si="218"/>
        <v>0</v>
      </c>
      <c r="G1020" s="290">
        <f t="shared" si="215"/>
        <v>0</v>
      </c>
      <c r="H1020" s="290">
        <v>0</v>
      </c>
      <c r="I1020" s="298" t="str">
        <f t="shared" si="216"/>
        <v/>
      </c>
      <c r="J1020" s="298" t="str">
        <f t="shared" si="217"/>
        <v/>
      </c>
      <c r="K1020" s="383"/>
      <c r="L1020" s="270">
        <v>1</v>
      </c>
    </row>
    <row r="1021" customFormat="1" hidden="1" spans="1:12">
      <c r="A1021" s="237">
        <v>2150105</v>
      </c>
      <c r="B1021" s="237" t="s">
        <v>926</v>
      </c>
      <c r="C1021" s="290">
        <v>0</v>
      </c>
      <c r="D1021" s="290">
        <v>0</v>
      </c>
      <c r="E1021" s="290"/>
      <c r="F1021" s="374">
        <f t="shared" si="218"/>
        <v>0</v>
      </c>
      <c r="G1021" s="290">
        <f t="shared" si="215"/>
        <v>0</v>
      </c>
      <c r="H1021" s="290">
        <v>0</v>
      </c>
      <c r="I1021" s="298" t="str">
        <f t="shared" si="216"/>
        <v/>
      </c>
      <c r="J1021" s="298" t="str">
        <f t="shared" si="217"/>
        <v/>
      </c>
      <c r="K1021" s="383"/>
      <c r="L1021" s="270">
        <v>1</v>
      </c>
    </row>
    <row r="1022" s="270" customFormat="1" hidden="1" spans="1:12">
      <c r="A1022" s="237">
        <v>2150106</v>
      </c>
      <c r="B1022" s="237" t="s">
        <v>927</v>
      </c>
      <c r="C1022" s="290">
        <v>0</v>
      </c>
      <c r="D1022" s="290">
        <v>0</v>
      </c>
      <c r="E1022" s="290"/>
      <c r="F1022" s="374">
        <f t="shared" si="218"/>
        <v>0</v>
      </c>
      <c r="G1022" s="290">
        <f t="shared" si="215"/>
        <v>0</v>
      </c>
      <c r="H1022" s="290">
        <v>0</v>
      </c>
      <c r="I1022" s="298" t="str">
        <f t="shared" si="216"/>
        <v/>
      </c>
      <c r="J1022" s="298" t="str">
        <f t="shared" si="217"/>
        <v/>
      </c>
      <c r="K1022" s="383"/>
      <c r="L1022" s="270">
        <v>1</v>
      </c>
    </row>
    <row r="1023" customFormat="1" hidden="1" spans="1:12">
      <c r="A1023" s="237">
        <v>2150107</v>
      </c>
      <c r="B1023" s="237" t="s">
        <v>928</v>
      </c>
      <c r="C1023" s="290">
        <v>0</v>
      </c>
      <c r="D1023" s="290">
        <v>0</v>
      </c>
      <c r="E1023" s="290"/>
      <c r="F1023" s="374">
        <f t="shared" si="218"/>
        <v>0</v>
      </c>
      <c r="G1023" s="290">
        <f t="shared" si="215"/>
        <v>0</v>
      </c>
      <c r="H1023" s="290">
        <v>0</v>
      </c>
      <c r="I1023" s="298" t="str">
        <f t="shared" si="216"/>
        <v/>
      </c>
      <c r="J1023" s="298" t="str">
        <f t="shared" si="217"/>
        <v/>
      </c>
      <c r="K1023" s="383"/>
      <c r="L1023" s="270">
        <v>1</v>
      </c>
    </row>
    <row r="1024" customFormat="1" hidden="1" spans="1:12">
      <c r="A1024" s="237">
        <v>2150108</v>
      </c>
      <c r="B1024" s="237" t="s">
        <v>929</v>
      </c>
      <c r="C1024" s="290">
        <v>0</v>
      </c>
      <c r="D1024" s="290">
        <v>0</v>
      </c>
      <c r="E1024" s="290"/>
      <c r="F1024" s="374">
        <f t="shared" si="218"/>
        <v>0</v>
      </c>
      <c r="G1024" s="290">
        <f t="shared" si="215"/>
        <v>0</v>
      </c>
      <c r="H1024" s="290">
        <v>0</v>
      </c>
      <c r="I1024" s="298" t="str">
        <f t="shared" si="216"/>
        <v/>
      </c>
      <c r="J1024" s="298" t="str">
        <f t="shared" si="217"/>
        <v/>
      </c>
      <c r="K1024" s="383"/>
      <c r="L1024" s="270">
        <v>1</v>
      </c>
    </row>
    <row r="1025" customFormat="1" hidden="1" spans="1:12">
      <c r="A1025" s="237">
        <v>2150199</v>
      </c>
      <c r="B1025" s="237" t="s">
        <v>930</v>
      </c>
      <c r="C1025" s="290">
        <v>0</v>
      </c>
      <c r="D1025" s="290">
        <v>0</v>
      </c>
      <c r="E1025" s="290"/>
      <c r="F1025" s="374">
        <f t="shared" si="218"/>
        <v>0</v>
      </c>
      <c r="G1025" s="290">
        <f t="shared" si="215"/>
        <v>0</v>
      </c>
      <c r="H1025" s="290">
        <v>0</v>
      </c>
      <c r="I1025" s="298" t="str">
        <f t="shared" si="216"/>
        <v/>
      </c>
      <c r="J1025" s="298" t="str">
        <f t="shared" si="217"/>
        <v/>
      </c>
      <c r="K1025" s="383"/>
      <c r="L1025" s="270">
        <v>1</v>
      </c>
    </row>
    <row r="1026" s="217" customFormat="1" spans="1:11">
      <c r="A1026" s="237">
        <v>21502</v>
      </c>
      <c r="B1026" s="373" t="s">
        <v>931</v>
      </c>
      <c r="C1026" s="290">
        <f t="shared" ref="C1026:H1026" si="226">SUM(C1027:C1041)</f>
        <v>4280</v>
      </c>
      <c r="D1026" s="290">
        <f t="shared" si="226"/>
        <v>5378</v>
      </c>
      <c r="E1026" s="290">
        <v>1930</v>
      </c>
      <c r="F1026" s="290">
        <f t="shared" si="226"/>
        <v>5055</v>
      </c>
      <c r="G1026" s="290">
        <f t="shared" si="226"/>
        <v>6985</v>
      </c>
      <c r="H1026" s="290">
        <f t="shared" si="226"/>
        <v>6897</v>
      </c>
      <c r="I1026" s="298">
        <f t="shared" si="216"/>
        <v>98.7</v>
      </c>
      <c r="J1026" s="298">
        <f t="shared" si="217"/>
        <v>161.1</v>
      </c>
      <c r="K1026" s="383"/>
    </row>
    <row r="1027" customFormat="1" hidden="1" spans="1:12">
      <c r="A1027" s="237">
        <v>2150201</v>
      </c>
      <c r="B1027" s="237" t="s">
        <v>135</v>
      </c>
      <c r="C1027" s="290">
        <v>0</v>
      </c>
      <c r="D1027" s="290">
        <v>0</v>
      </c>
      <c r="E1027" s="290"/>
      <c r="F1027" s="374">
        <f t="shared" si="218"/>
        <v>0</v>
      </c>
      <c r="G1027" s="290">
        <f t="shared" si="215"/>
        <v>0</v>
      </c>
      <c r="H1027" s="290">
        <v>0</v>
      </c>
      <c r="I1027" s="298" t="str">
        <f t="shared" si="216"/>
        <v/>
      </c>
      <c r="J1027" s="298" t="str">
        <f t="shared" si="217"/>
        <v/>
      </c>
      <c r="K1027" s="383"/>
      <c r="L1027" s="270">
        <v>1</v>
      </c>
    </row>
    <row r="1028" customFormat="1" hidden="1" spans="1:12">
      <c r="A1028" s="237">
        <v>2150202</v>
      </c>
      <c r="B1028" s="237" t="s">
        <v>136</v>
      </c>
      <c r="C1028" s="290">
        <v>0</v>
      </c>
      <c r="D1028" s="290">
        <v>0</v>
      </c>
      <c r="E1028" s="290"/>
      <c r="F1028" s="374">
        <f t="shared" si="218"/>
        <v>0</v>
      </c>
      <c r="G1028" s="290">
        <f t="shared" si="215"/>
        <v>0</v>
      </c>
      <c r="H1028" s="290">
        <v>0</v>
      </c>
      <c r="I1028" s="298" t="str">
        <f t="shared" si="216"/>
        <v/>
      </c>
      <c r="J1028" s="298" t="str">
        <f t="shared" si="217"/>
        <v/>
      </c>
      <c r="K1028" s="383"/>
      <c r="L1028" s="270">
        <v>1</v>
      </c>
    </row>
    <row r="1029" customFormat="1" hidden="1" spans="1:12">
      <c r="A1029" s="237">
        <v>2150203</v>
      </c>
      <c r="B1029" s="237" t="s">
        <v>137</v>
      </c>
      <c r="C1029" s="290">
        <v>0</v>
      </c>
      <c r="D1029" s="290">
        <v>0</v>
      </c>
      <c r="E1029" s="290"/>
      <c r="F1029" s="374">
        <f t="shared" si="218"/>
        <v>0</v>
      </c>
      <c r="G1029" s="290">
        <f t="shared" si="215"/>
        <v>0</v>
      </c>
      <c r="H1029" s="290">
        <v>0</v>
      </c>
      <c r="I1029" s="298" t="str">
        <f t="shared" si="216"/>
        <v/>
      </c>
      <c r="J1029" s="298" t="str">
        <f t="shared" si="217"/>
        <v/>
      </c>
      <c r="K1029" s="383"/>
      <c r="L1029" s="270">
        <v>1</v>
      </c>
    </row>
    <row r="1030" s="270" customFormat="1" hidden="1" spans="1:12">
      <c r="A1030" s="237">
        <v>2150204</v>
      </c>
      <c r="B1030" s="237" t="s">
        <v>932</v>
      </c>
      <c r="C1030" s="290">
        <v>0</v>
      </c>
      <c r="D1030" s="290">
        <v>0</v>
      </c>
      <c r="E1030" s="290"/>
      <c r="F1030" s="374">
        <f t="shared" si="218"/>
        <v>0</v>
      </c>
      <c r="G1030" s="290">
        <f t="shared" si="215"/>
        <v>0</v>
      </c>
      <c r="H1030" s="290">
        <v>0</v>
      </c>
      <c r="I1030" s="298" t="str">
        <f t="shared" si="216"/>
        <v/>
      </c>
      <c r="J1030" s="298" t="str">
        <f t="shared" si="217"/>
        <v/>
      </c>
      <c r="K1030" s="383"/>
      <c r="L1030" s="270">
        <v>1</v>
      </c>
    </row>
    <row r="1031" s="270" customFormat="1" hidden="1" spans="1:12">
      <c r="A1031" s="237">
        <v>2150205</v>
      </c>
      <c r="B1031" s="237" t="s">
        <v>933</v>
      </c>
      <c r="C1031" s="290">
        <v>0</v>
      </c>
      <c r="D1031" s="290">
        <v>0</v>
      </c>
      <c r="E1031" s="290"/>
      <c r="F1031" s="374">
        <f t="shared" si="218"/>
        <v>0</v>
      </c>
      <c r="G1031" s="290">
        <f t="shared" ref="G1031:G1094" si="227">H1031+K1031</f>
        <v>0</v>
      </c>
      <c r="H1031" s="290">
        <v>0</v>
      </c>
      <c r="I1031" s="298" t="str">
        <f t="shared" ref="I1031:I1094" si="228">IF(ISERROR(H1031/G1031),"",H1031/G1031*100)</f>
        <v/>
      </c>
      <c r="J1031" s="298" t="str">
        <f t="shared" ref="J1031:J1094" si="229">IF(ISERROR(H1031/C1031),"",H1031/C1031*100)</f>
        <v/>
      </c>
      <c r="K1031" s="383"/>
      <c r="L1031" s="270">
        <v>1</v>
      </c>
    </row>
    <row r="1032" s="270" customFormat="1" hidden="1" spans="1:12">
      <c r="A1032" s="237">
        <v>2150206</v>
      </c>
      <c r="B1032" s="237" t="s">
        <v>934</v>
      </c>
      <c r="C1032" s="290">
        <v>0</v>
      </c>
      <c r="D1032" s="290">
        <v>0</v>
      </c>
      <c r="E1032" s="290"/>
      <c r="F1032" s="374">
        <f t="shared" si="218"/>
        <v>0</v>
      </c>
      <c r="G1032" s="290">
        <f t="shared" si="227"/>
        <v>0</v>
      </c>
      <c r="H1032" s="290">
        <v>0</v>
      </c>
      <c r="I1032" s="298" t="str">
        <f t="shared" si="228"/>
        <v/>
      </c>
      <c r="J1032" s="298" t="str">
        <f t="shared" si="229"/>
        <v/>
      </c>
      <c r="K1032" s="383"/>
      <c r="L1032" s="270">
        <v>1</v>
      </c>
    </row>
    <row r="1033" customFormat="1" hidden="1" spans="1:12">
      <c r="A1033" s="237">
        <v>2150207</v>
      </c>
      <c r="B1033" s="237" t="s">
        <v>935</v>
      </c>
      <c r="C1033" s="290">
        <v>0</v>
      </c>
      <c r="D1033" s="290">
        <v>0</v>
      </c>
      <c r="E1033" s="290"/>
      <c r="F1033" s="374">
        <f t="shared" si="218"/>
        <v>0</v>
      </c>
      <c r="G1033" s="290">
        <f t="shared" si="227"/>
        <v>0</v>
      </c>
      <c r="H1033" s="290">
        <v>0</v>
      </c>
      <c r="I1033" s="298" t="str">
        <f t="shared" si="228"/>
        <v/>
      </c>
      <c r="J1033" s="298" t="str">
        <f t="shared" si="229"/>
        <v/>
      </c>
      <c r="K1033" s="383"/>
      <c r="L1033" s="270">
        <v>1</v>
      </c>
    </row>
    <row r="1034" customFormat="1" hidden="1" spans="1:12">
      <c r="A1034" s="237">
        <v>2150208</v>
      </c>
      <c r="B1034" s="237" t="s">
        <v>936</v>
      </c>
      <c r="C1034" s="290">
        <v>0</v>
      </c>
      <c r="D1034" s="290">
        <v>0</v>
      </c>
      <c r="E1034" s="290"/>
      <c r="F1034" s="374">
        <f t="shared" ref="F1034:F1097" si="230">G1034-E1034</f>
        <v>0</v>
      </c>
      <c r="G1034" s="290">
        <f t="shared" si="227"/>
        <v>0</v>
      </c>
      <c r="H1034" s="290">
        <v>0</v>
      </c>
      <c r="I1034" s="298" t="str">
        <f t="shared" si="228"/>
        <v/>
      </c>
      <c r="J1034" s="298" t="str">
        <f t="shared" si="229"/>
        <v/>
      </c>
      <c r="K1034" s="383"/>
      <c r="L1034" s="270">
        <v>1</v>
      </c>
    </row>
    <row r="1035" s="270" customFormat="1" hidden="1" spans="1:12">
      <c r="A1035" s="237">
        <v>2150209</v>
      </c>
      <c r="B1035" s="237" t="s">
        <v>937</v>
      </c>
      <c r="C1035" s="290">
        <v>0</v>
      </c>
      <c r="D1035" s="290">
        <v>0</v>
      </c>
      <c r="E1035" s="290"/>
      <c r="F1035" s="374">
        <f t="shared" si="230"/>
        <v>0</v>
      </c>
      <c r="G1035" s="290">
        <f t="shared" si="227"/>
        <v>0</v>
      </c>
      <c r="H1035" s="290">
        <v>0</v>
      </c>
      <c r="I1035" s="298" t="str">
        <f t="shared" si="228"/>
        <v/>
      </c>
      <c r="J1035" s="298" t="str">
        <f t="shared" si="229"/>
        <v/>
      </c>
      <c r="K1035" s="383"/>
      <c r="L1035" s="270">
        <v>1</v>
      </c>
    </row>
    <row r="1036" customFormat="1" hidden="1" spans="1:12">
      <c r="A1036" s="237">
        <v>2150210</v>
      </c>
      <c r="B1036" s="237" t="s">
        <v>938</v>
      </c>
      <c r="C1036" s="290">
        <v>0</v>
      </c>
      <c r="D1036" s="290">
        <v>0</v>
      </c>
      <c r="E1036" s="290"/>
      <c r="F1036" s="374">
        <f t="shared" si="230"/>
        <v>0</v>
      </c>
      <c r="G1036" s="290">
        <f t="shared" si="227"/>
        <v>0</v>
      </c>
      <c r="H1036" s="290">
        <v>0</v>
      </c>
      <c r="I1036" s="298" t="str">
        <f t="shared" si="228"/>
        <v/>
      </c>
      <c r="J1036" s="298" t="str">
        <f t="shared" si="229"/>
        <v/>
      </c>
      <c r="K1036" s="383"/>
      <c r="L1036" s="270">
        <v>1</v>
      </c>
    </row>
    <row r="1037" s="270" customFormat="1" hidden="1" spans="1:12">
      <c r="A1037" s="237">
        <v>2150212</v>
      </c>
      <c r="B1037" s="237" t="s">
        <v>939</v>
      </c>
      <c r="C1037" s="290">
        <v>0</v>
      </c>
      <c r="D1037" s="290">
        <v>0</v>
      </c>
      <c r="E1037" s="290"/>
      <c r="F1037" s="374">
        <f t="shared" si="230"/>
        <v>0</v>
      </c>
      <c r="G1037" s="290">
        <f t="shared" si="227"/>
        <v>0</v>
      </c>
      <c r="H1037" s="290">
        <v>0</v>
      </c>
      <c r="I1037" s="298" t="str">
        <f t="shared" si="228"/>
        <v/>
      </c>
      <c r="J1037" s="298" t="str">
        <f t="shared" si="229"/>
        <v/>
      </c>
      <c r="K1037" s="383"/>
      <c r="L1037" s="270">
        <v>1</v>
      </c>
    </row>
    <row r="1038" s="270" customFormat="1" hidden="1" spans="1:12">
      <c r="A1038" s="237">
        <v>2150213</v>
      </c>
      <c r="B1038" s="237" t="s">
        <v>940</v>
      </c>
      <c r="C1038" s="290">
        <v>0</v>
      </c>
      <c r="D1038" s="290">
        <v>0</v>
      </c>
      <c r="E1038" s="290"/>
      <c r="F1038" s="374">
        <f t="shared" si="230"/>
        <v>0</v>
      </c>
      <c r="G1038" s="290">
        <f t="shared" si="227"/>
        <v>0</v>
      </c>
      <c r="H1038" s="290">
        <v>0</v>
      </c>
      <c r="I1038" s="298" t="str">
        <f t="shared" si="228"/>
        <v/>
      </c>
      <c r="J1038" s="298" t="str">
        <f t="shared" si="229"/>
        <v/>
      </c>
      <c r="K1038" s="383"/>
      <c r="L1038" s="270">
        <v>1</v>
      </c>
    </row>
    <row r="1039" s="270" customFormat="1" hidden="1" spans="1:12">
      <c r="A1039" s="237">
        <v>2150214</v>
      </c>
      <c r="B1039" s="237" t="s">
        <v>941</v>
      </c>
      <c r="C1039" s="290">
        <v>0</v>
      </c>
      <c r="D1039" s="290">
        <v>0</v>
      </c>
      <c r="E1039" s="290"/>
      <c r="F1039" s="374">
        <f t="shared" si="230"/>
        <v>0</v>
      </c>
      <c r="G1039" s="290">
        <f t="shared" si="227"/>
        <v>0</v>
      </c>
      <c r="H1039" s="290">
        <v>0</v>
      </c>
      <c r="I1039" s="298" t="str">
        <f t="shared" si="228"/>
        <v/>
      </c>
      <c r="J1039" s="298" t="str">
        <f t="shared" si="229"/>
        <v/>
      </c>
      <c r="K1039" s="383"/>
      <c r="L1039" s="270">
        <v>1</v>
      </c>
    </row>
    <row r="1040" customFormat="1" hidden="1" spans="1:12">
      <c r="A1040" s="237">
        <v>2150215</v>
      </c>
      <c r="B1040" s="237" t="s">
        <v>942</v>
      </c>
      <c r="C1040" s="290">
        <v>0</v>
      </c>
      <c r="D1040" s="290">
        <v>0</v>
      </c>
      <c r="E1040" s="290"/>
      <c r="F1040" s="374">
        <f t="shared" si="230"/>
        <v>0</v>
      </c>
      <c r="G1040" s="290">
        <f t="shared" si="227"/>
        <v>0</v>
      </c>
      <c r="H1040" s="290">
        <v>0</v>
      </c>
      <c r="I1040" s="298" t="str">
        <f t="shared" si="228"/>
        <v/>
      </c>
      <c r="J1040" s="298" t="str">
        <f t="shared" si="229"/>
        <v/>
      </c>
      <c r="K1040" s="383"/>
      <c r="L1040" s="270">
        <v>1</v>
      </c>
    </row>
    <row r="1041" s="217" customFormat="1" spans="1:11">
      <c r="A1041" s="237">
        <v>2150299</v>
      </c>
      <c r="B1041" s="237" t="s">
        <v>943</v>
      </c>
      <c r="C1041" s="290">
        <v>4280</v>
      </c>
      <c r="D1041" s="290">
        <v>5378</v>
      </c>
      <c r="E1041" s="290">
        <v>1930</v>
      </c>
      <c r="F1041" s="374">
        <f t="shared" si="230"/>
        <v>5055</v>
      </c>
      <c r="G1041" s="290">
        <f t="shared" si="227"/>
        <v>6985</v>
      </c>
      <c r="H1041" s="290">
        <v>6897</v>
      </c>
      <c r="I1041" s="298">
        <f t="shared" si="228"/>
        <v>98.7</v>
      </c>
      <c r="J1041" s="298">
        <f t="shared" si="229"/>
        <v>161.1</v>
      </c>
      <c r="K1041" s="383">
        <v>88</v>
      </c>
    </row>
    <row r="1042" customFormat="1" hidden="1" spans="1:12">
      <c r="A1042" s="237">
        <v>21503</v>
      </c>
      <c r="B1042" s="373" t="s">
        <v>944</v>
      </c>
      <c r="C1042" s="290">
        <f t="shared" ref="C1042:H1042" si="231">SUM(C1043:C1046)</f>
        <v>0</v>
      </c>
      <c r="D1042" s="290">
        <f t="shared" si="231"/>
        <v>0</v>
      </c>
      <c r="E1042" s="290">
        <v>0</v>
      </c>
      <c r="F1042" s="290">
        <f t="shared" si="231"/>
        <v>0</v>
      </c>
      <c r="G1042" s="290">
        <f t="shared" si="231"/>
        <v>0</v>
      </c>
      <c r="H1042" s="290">
        <f t="shared" si="231"/>
        <v>0</v>
      </c>
      <c r="I1042" s="298" t="str">
        <f t="shared" si="228"/>
        <v/>
      </c>
      <c r="J1042" s="298" t="str">
        <f t="shared" si="229"/>
        <v/>
      </c>
      <c r="K1042" s="383"/>
      <c r="L1042" s="270">
        <v>1</v>
      </c>
    </row>
    <row r="1043" customFormat="1" hidden="1" spans="1:12">
      <c r="A1043" s="237">
        <v>2150301</v>
      </c>
      <c r="B1043" s="237" t="s">
        <v>135</v>
      </c>
      <c r="C1043" s="290">
        <v>0</v>
      </c>
      <c r="D1043" s="290">
        <v>0</v>
      </c>
      <c r="E1043" s="290"/>
      <c r="F1043" s="374">
        <f t="shared" si="230"/>
        <v>0</v>
      </c>
      <c r="G1043" s="290">
        <f t="shared" si="227"/>
        <v>0</v>
      </c>
      <c r="H1043" s="290">
        <v>0</v>
      </c>
      <c r="I1043" s="298" t="str">
        <f t="shared" si="228"/>
        <v/>
      </c>
      <c r="J1043" s="298" t="str">
        <f t="shared" si="229"/>
        <v/>
      </c>
      <c r="K1043" s="383"/>
      <c r="L1043" s="270">
        <v>1</v>
      </c>
    </row>
    <row r="1044" customFormat="1" hidden="1" spans="1:12">
      <c r="A1044" s="237">
        <v>2150302</v>
      </c>
      <c r="B1044" s="237" t="s">
        <v>136</v>
      </c>
      <c r="C1044" s="290">
        <v>0</v>
      </c>
      <c r="D1044" s="290">
        <v>0</v>
      </c>
      <c r="E1044" s="290"/>
      <c r="F1044" s="374">
        <f t="shared" si="230"/>
        <v>0</v>
      </c>
      <c r="G1044" s="290">
        <f t="shared" si="227"/>
        <v>0</v>
      </c>
      <c r="H1044" s="290">
        <v>0</v>
      </c>
      <c r="I1044" s="298" t="str">
        <f t="shared" si="228"/>
        <v/>
      </c>
      <c r="J1044" s="298" t="str">
        <f t="shared" si="229"/>
        <v/>
      </c>
      <c r="K1044" s="383"/>
      <c r="L1044" s="270">
        <v>1</v>
      </c>
    </row>
    <row r="1045" customFormat="1" hidden="1" spans="1:12">
      <c r="A1045" s="237">
        <v>2150303</v>
      </c>
      <c r="B1045" s="237" t="s">
        <v>137</v>
      </c>
      <c r="C1045" s="290">
        <v>0</v>
      </c>
      <c r="D1045" s="290">
        <v>0</v>
      </c>
      <c r="E1045" s="290"/>
      <c r="F1045" s="374">
        <f t="shared" si="230"/>
        <v>0</v>
      </c>
      <c r="G1045" s="290">
        <f t="shared" si="227"/>
        <v>0</v>
      </c>
      <c r="H1045" s="290">
        <v>0</v>
      </c>
      <c r="I1045" s="298" t="str">
        <f t="shared" si="228"/>
        <v/>
      </c>
      <c r="J1045" s="298" t="str">
        <f t="shared" si="229"/>
        <v/>
      </c>
      <c r="K1045" s="383"/>
      <c r="L1045" s="270">
        <v>1</v>
      </c>
    </row>
    <row r="1046" customFormat="1" hidden="1" spans="1:12">
      <c r="A1046" s="237">
        <v>2150399</v>
      </c>
      <c r="B1046" s="237" t="s">
        <v>945</v>
      </c>
      <c r="C1046" s="290">
        <v>0</v>
      </c>
      <c r="D1046" s="290">
        <v>0</v>
      </c>
      <c r="E1046" s="290"/>
      <c r="F1046" s="374">
        <f t="shared" si="230"/>
        <v>0</v>
      </c>
      <c r="G1046" s="290">
        <f t="shared" si="227"/>
        <v>0</v>
      </c>
      <c r="H1046" s="290">
        <v>0</v>
      </c>
      <c r="I1046" s="298" t="str">
        <f t="shared" si="228"/>
        <v/>
      </c>
      <c r="J1046" s="298" t="str">
        <f t="shared" si="229"/>
        <v/>
      </c>
      <c r="K1046" s="383"/>
      <c r="L1046" s="270">
        <v>1</v>
      </c>
    </row>
    <row r="1047" s="217" customFormat="1" spans="1:11">
      <c r="A1047" s="237">
        <v>21505</v>
      </c>
      <c r="B1047" s="373" t="s">
        <v>946</v>
      </c>
      <c r="C1047" s="290">
        <f t="shared" ref="C1047:H1047" si="232">SUM(C1048:C1057)</f>
        <v>321</v>
      </c>
      <c r="D1047" s="290">
        <f t="shared" si="232"/>
        <v>321</v>
      </c>
      <c r="E1047" s="290">
        <v>16100</v>
      </c>
      <c r="F1047" s="290">
        <f t="shared" si="232"/>
        <v>3500</v>
      </c>
      <c r="G1047" s="290">
        <f t="shared" si="232"/>
        <v>19600</v>
      </c>
      <c r="H1047" s="290">
        <f t="shared" si="232"/>
        <v>19600</v>
      </c>
      <c r="I1047" s="298">
        <f t="shared" si="228"/>
        <v>100</v>
      </c>
      <c r="J1047" s="298">
        <f t="shared" si="229"/>
        <v>6105.9</v>
      </c>
      <c r="K1047" s="383"/>
    </row>
    <row r="1048" s="270" customFormat="1" hidden="1" spans="1:12">
      <c r="A1048" s="237">
        <v>2150501</v>
      </c>
      <c r="B1048" s="237" t="s">
        <v>135</v>
      </c>
      <c r="C1048" s="290">
        <v>0</v>
      </c>
      <c r="D1048" s="290">
        <v>0</v>
      </c>
      <c r="E1048" s="290"/>
      <c r="F1048" s="374">
        <f t="shared" si="230"/>
        <v>0</v>
      </c>
      <c r="G1048" s="290">
        <f t="shared" si="227"/>
        <v>0</v>
      </c>
      <c r="H1048" s="290">
        <v>0</v>
      </c>
      <c r="I1048" s="298" t="str">
        <f t="shared" si="228"/>
        <v/>
      </c>
      <c r="J1048" s="298" t="str">
        <f t="shared" si="229"/>
        <v/>
      </c>
      <c r="K1048" s="383"/>
      <c r="L1048" s="270">
        <v>1</v>
      </c>
    </row>
    <row r="1049" s="270" customFormat="1" hidden="1" spans="1:12">
      <c r="A1049" s="237">
        <v>2150502</v>
      </c>
      <c r="B1049" s="237" t="s">
        <v>136</v>
      </c>
      <c r="C1049" s="290">
        <v>0</v>
      </c>
      <c r="D1049" s="290">
        <v>0</v>
      </c>
      <c r="E1049" s="290"/>
      <c r="F1049" s="374">
        <f t="shared" si="230"/>
        <v>0</v>
      </c>
      <c r="G1049" s="290">
        <f t="shared" si="227"/>
        <v>0</v>
      </c>
      <c r="H1049" s="290">
        <v>0</v>
      </c>
      <c r="I1049" s="298" t="str">
        <f t="shared" si="228"/>
        <v/>
      </c>
      <c r="J1049" s="298" t="str">
        <f t="shared" si="229"/>
        <v/>
      </c>
      <c r="K1049" s="383"/>
      <c r="L1049" s="270">
        <v>1</v>
      </c>
    </row>
    <row r="1050" customFormat="1" hidden="1" spans="1:12">
      <c r="A1050" s="237">
        <v>2150503</v>
      </c>
      <c r="B1050" s="237" t="s">
        <v>137</v>
      </c>
      <c r="C1050" s="290">
        <v>0</v>
      </c>
      <c r="D1050" s="290">
        <v>0</v>
      </c>
      <c r="E1050" s="290"/>
      <c r="F1050" s="374">
        <f t="shared" si="230"/>
        <v>0</v>
      </c>
      <c r="G1050" s="290">
        <f t="shared" si="227"/>
        <v>0</v>
      </c>
      <c r="H1050" s="290">
        <v>0</v>
      </c>
      <c r="I1050" s="298" t="str">
        <f t="shared" si="228"/>
        <v/>
      </c>
      <c r="J1050" s="298" t="str">
        <f t="shared" si="229"/>
        <v/>
      </c>
      <c r="K1050" s="383"/>
      <c r="L1050" s="270">
        <v>1</v>
      </c>
    </row>
    <row r="1051" customFormat="1" hidden="1" spans="1:12">
      <c r="A1051" s="237">
        <v>2150505</v>
      </c>
      <c r="B1051" s="237" t="s">
        <v>947</v>
      </c>
      <c r="C1051" s="290">
        <v>0</v>
      </c>
      <c r="D1051" s="290">
        <v>0</v>
      </c>
      <c r="E1051" s="290"/>
      <c r="F1051" s="374">
        <f t="shared" si="230"/>
        <v>0</v>
      </c>
      <c r="G1051" s="290">
        <f t="shared" si="227"/>
        <v>0</v>
      </c>
      <c r="H1051" s="290">
        <v>0</v>
      </c>
      <c r="I1051" s="298" t="str">
        <f t="shared" si="228"/>
        <v/>
      </c>
      <c r="J1051" s="298" t="str">
        <f t="shared" si="229"/>
        <v/>
      </c>
      <c r="K1051" s="383"/>
      <c r="L1051" s="270">
        <v>1</v>
      </c>
    </row>
    <row r="1052" customFormat="1" hidden="1" spans="1:12">
      <c r="A1052" s="237">
        <v>2150507</v>
      </c>
      <c r="B1052" s="237" t="s">
        <v>949</v>
      </c>
      <c r="C1052" s="290">
        <v>0</v>
      </c>
      <c r="D1052" s="290">
        <v>0</v>
      </c>
      <c r="E1052" s="290"/>
      <c r="F1052" s="374">
        <f t="shared" si="230"/>
        <v>0</v>
      </c>
      <c r="G1052" s="290">
        <f t="shared" si="227"/>
        <v>0</v>
      </c>
      <c r="H1052" s="290">
        <v>0</v>
      </c>
      <c r="I1052" s="298" t="str">
        <f t="shared" si="228"/>
        <v/>
      </c>
      <c r="J1052" s="298" t="str">
        <f t="shared" si="229"/>
        <v/>
      </c>
      <c r="K1052" s="383"/>
      <c r="L1052" s="270">
        <v>1</v>
      </c>
    </row>
    <row r="1053" customFormat="1" hidden="1" spans="1:12">
      <c r="A1053" s="237">
        <v>2150508</v>
      </c>
      <c r="B1053" s="237" t="s">
        <v>1221</v>
      </c>
      <c r="C1053" s="290">
        <v>0</v>
      </c>
      <c r="D1053" s="290">
        <v>0</v>
      </c>
      <c r="E1053" s="290"/>
      <c r="F1053" s="374">
        <f t="shared" si="230"/>
        <v>0</v>
      </c>
      <c r="G1053" s="290">
        <f t="shared" si="227"/>
        <v>0</v>
      </c>
      <c r="H1053" s="290">
        <v>0</v>
      </c>
      <c r="I1053" s="298" t="str">
        <f t="shared" si="228"/>
        <v/>
      </c>
      <c r="J1053" s="298" t="str">
        <f t="shared" si="229"/>
        <v/>
      </c>
      <c r="K1053" s="383"/>
      <c r="L1053" s="270">
        <v>1</v>
      </c>
    </row>
    <row r="1054" customFormat="1" hidden="1" spans="1:12">
      <c r="A1054" s="237">
        <v>2150516</v>
      </c>
      <c r="B1054" s="237" t="s">
        <v>1222</v>
      </c>
      <c r="C1054" s="290">
        <v>0</v>
      </c>
      <c r="D1054" s="290">
        <v>0</v>
      </c>
      <c r="E1054" s="290"/>
      <c r="F1054" s="374">
        <f t="shared" si="230"/>
        <v>0</v>
      </c>
      <c r="G1054" s="290">
        <f t="shared" si="227"/>
        <v>0</v>
      </c>
      <c r="H1054" s="290">
        <v>0</v>
      </c>
      <c r="I1054" s="298" t="str">
        <f t="shared" si="228"/>
        <v/>
      </c>
      <c r="J1054" s="298" t="str">
        <f t="shared" si="229"/>
        <v/>
      </c>
      <c r="K1054" s="383"/>
      <c r="L1054" s="270">
        <v>1</v>
      </c>
    </row>
    <row r="1055" s="217" customFormat="1" spans="1:11">
      <c r="A1055" s="237">
        <v>2150517</v>
      </c>
      <c r="B1055" s="237" t="s">
        <v>955</v>
      </c>
      <c r="C1055" s="290">
        <v>321</v>
      </c>
      <c r="D1055" s="290">
        <v>321</v>
      </c>
      <c r="E1055" s="290">
        <v>16100</v>
      </c>
      <c r="F1055" s="374">
        <f t="shared" si="230"/>
        <v>3500</v>
      </c>
      <c r="G1055" s="290">
        <f t="shared" si="227"/>
        <v>19600</v>
      </c>
      <c r="H1055" s="290">
        <v>19600</v>
      </c>
      <c r="I1055" s="298">
        <f t="shared" si="228"/>
        <v>100</v>
      </c>
      <c r="J1055" s="298">
        <f t="shared" si="229"/>
        <v>6105.9</v>
      </c>
      <c r="K1055" s="383"/>
    </row>
    <row r="1056" customFormat="1" hidden="1" spans="1:12">
      <c r="A1056" s="237">
        <v>2150550</v>
      </c>
      <c r="B1056" s="237" t="s">
        <v>145</v>
      </c>
      <c r="C1056" s="290">
        <v>0</v>
      </c>
      <c r="D1056" s="290">
        <v>0</v>
      </c>
      <c r="E1056" s="290"/>
      <c r="F1056" s="374">
        <f t="shared" si="230"/>
        <v>0</v>
      </c>
      <c r="G1056" s="290">
        <f t="shared" si="227"/>
        <v>0</v>
      </c>
      <c r="H1056" s="290">
        <v>0</v>
      </c>
      <c r="I1056" s="298" t="str">
        <f t="shared" si="228"/>
        <v/>
      </c>
      <c r="J1056" s="298" t="str">
        <f t="shared" si="229"/>
        <v/>
      </c>
      <c r="K1056" s="383"/>
      <c r="L1056" s="270">
        <v>1</v>
      </c>
    </row>
    <row r="1057" customFormat="1" hidden="1" spans="1:12">
      <c r="A1057" s="237">
        <v>2150599</v>
      </c>
      <c r="B1057" s="237" t="s">
        <v>956</v>
      </c>
      <c r="C1057" s="290">
        <v>0</v>
      </c>
      <c r="D1057" s="290">
        <v>0</v>
      </c>
      <c r="E1057" s="290"/>
      <c r="F1057" s="374">
        <f t="shared" si="230"/>
        <v>0</v>
      </c>
      <c r="G1057" s="290">
        <f t="shared" si="227"/>
        <v>0</v>
      </c>
      <c r="H1057" s="290">
        <v>0</v>
      </c>
      <c r="I1057" s="298" t="str">
        <f t="shared" si="228"/>
        <v/>
      </c>
      <c r="J1057" s="298" t="str">
        <f t="shared" si="229"/>
        <v/>
      </c>
      <c r="K1057" s="383"/>
      <c r="L1057" s="270">
        <v>1</v>
      </c>
    </row>
    <row r="1058" customFormat="1" hidden="1" spans="1:12">
      <c r="A1058" s="237">
        <v>21507</v>
      </c>
      <c r="B1058" s="373" t="s">
        <v>957</v>
      </c>
      <c r="C1058" s="290">
        <f t="shared" ref="C1058:H1058" si="233">SUM(C1059:C1064)</f>
        <v>0</v>
      </c>
      <c r="D1058" s="290">
        <f t="shared" si="233"/>
        <v>0</v>
      </c>
      <c r="E1058" s="290">
        <v>0</v>
      </c>
      <c r="F1058" s="290">
        <f t="shared" si="233"/>
        <v>0</v>
      </c>
      <c r="G1058" s="290">
        <f t="shared" si="233"/>
        <v>0</v>
      </c>
      <c r="H1058" s="290">
        <f t="shared" si="233"/>
        <v>0</v>
      </c>
      <c r="I1058" s="298" t="str">
        <f t="shared" si="228"/>
        <v/>
      </c>
      <c r="J1058" s="298" t="str">
        <f t="shared" si="229"/>
        <v/>
      </c>
      <c r="K1058" s="383"/>
      <c r="L1058" s="270">
        <v>1</v>
      </c>
    </row>
    <row r="1059" customFormat="1" hidden="1" spans="1:12">
      <c r="A1059" s="237">
        <v>2150701</v>
      </c>
      <c r="B1059" s="237" t="s">
        <v>135</v>
      </c>
      <c r="C1059" s="290">
        <v>0</v>
      </c>
      <c r="D1059" s="290">
        <v>0</v>
      </c>
      <c r="E1059" s="290"/>
      <c r="F1059" s="374">
        <f t="shared" si="230"/>
        <v>0</v>
      </c>
      <c r="G1059" s="290">
        <f t="shared" si="227"/>
        <v>0</v>
      </c>
      <c r="H1059" s="290">
        <v>0</v>
      </c>
      <c r="I1059" s="298" t="str">
        <f t="shared" si="228"/>
        <v/>
      </c>
      <c r="J1059" s="298" t="str">
        <f t="shared" si="229"/>
        <v/>
      </c>
      <c r="K1059" s="383"/>
      <c r="L1059" s="270">
        <v>1</v>
      </c>
    </row>
    <row r="1060" customFormat="1" hidden="1" spans="1:12">
      <c r="A1060" s="237">
        <v>2150702</v>
      </c>
      <c r="B1060" s="237" t="s">
        <v>136</v>
      </c>
      <c r="C1060" s="290">
        <v>0</v>
      </c>
      <c r="D1060" s="290">
        <v>0</v>
      </c>
      <c r="E1060" s="290"/>
      <c r="F1060" s="374">
        <f t="shared" si="230"/>
        <v>0</v>
      </c>
      <c r="G1060" s="290">
        <f t="shared" si="227"/>
        <v>0</v>
      </c>
      <c r="H1060" s="290">
        <v>0</v>
      </c>
      <c r="I1060" s="298" t="str">
        <f t="shared" si="228"/>
        <v/>
      </c>
      <c r="J1060" s="298" t="str">
        <f t="shared" si="229"/>
        <v/>
      </c>
      <c r="K1060" s="383"/>
      <c r="L1060" s="270">
        <v>1</v>
      </c>
    </row>
    <row r="1061" customFormat="1" hidden="1" spans="1:12">
      <c r="A1061" s="237">
        <v>2150703</v>
      </c>
      <c r="B1061" s="237" t="s">
        <v>137</v>
      </c>
      <c r="C1061" s="290">
        <v>0</v>
      </c>
      <c r="D1061" s="290">
        <v>0</v>
      </c>
      <c r="E1061" s="290"/>
      <c r="F1061" s="374">
        <f t="shared" si="230"/>
        <v>0</v>
      </c>
      <c r="G1061" s="290">
        <f t="shared" si="227"/>
        <v>0</v>
      </c>
      <c r="H1061" s="290">
        <v>0</v>
      </c>
      <c r="I1061" s="298" t="str">
        <f t="shared" si="228"/>
        <v/>
      </c>
      <c r="J1061" s="298" t="str">
        <f t="shared" si="229"/>
        <v/>
      </c>
      <c r="K1061" s="383"/>
      <c r="L1061" s="270">
        <v>1</v>
      </c>
    </row>
    <row r="1062" customFormat="1" hidden="1" spans="1:12">
      <c r="A1062" s="237">
        <v>2150704</v>
      </c>
      <c r="B1062" s="237" t="s">
        <v>958</v>
      </c>
      <c r="C1062" s="290">
        <v>0</v>
      </c>
      <c r="D1062" s="290">
        <v>0</v>
      </c>
      <c r="E1062" s="290"/>
      <c r="F1062" s="374">
        <f t="shared" si="230"/>
        <v>0</v>
      </c>
      <c r="G1062" s="290">
        <f t="shared" si="227"/>
        <v>0</v>
      </c>
      <c r="H1062" s="290">
        <v>0</v>
      </c>
      <c r="I1062" s="298" t="str">
        <f t="shared" si="228"/>
        <v/>
      </c>
      <c r="J1062" s="298" t="str">
        <f t="shared" si="229"/>
        <v/>
      </c>
      <c r="K1062" s="383"/>
      <c r="L1062" s="270">
        <v>1</v>
      </c>
    </row>
    <row r="1063" customFormat="1" hidden="1" spans="1:12">
      <c r="A1063" s="237">
        <v>2150705</v>
      </c>
      <c r="B1063" s="237" t="s">
        <v>959</v>
      </c>
      <c r="C1063" s="290">
        <v>0</v>
      </c>
      <c r="D1063" s="290">
        <v>0</v>
      </c>
      <c r="E1063" s="290"/>
      <c r="F1063" s="374">
        <f t="shared" si="230"/>
        <v>0</v>
      </c>
      <c r="G1063" s="290">
        <f t="shared" si="227"/>
        <v>0</v>
      </c>
      <c r="H1063" s="290">
        <v>0</v>
      </c>
      <c r="I1063" s="298" t="str">
        <f t="shared" si="228"/>
        <v/>
      </c>
      <c r="J1063" s="298" t="str">
        <f t="shared" si="229"/>
        <v/>
      </c>
      <c r="K1063" s="383"/>
      <c r="L1063" s="270">
        <v>1</v>
      </c>
    </row>
    <row r="1064" s="270" customFormat="1" hidden="1" spans="1:12">
      <c r="A1064" s="237">
        <v>2150799</v>
      </c>
      <c r="B1064" s="237" t="s">
        <v>960</v>
      </c>
      <c r="C1064" s="290">
        <v>0</v>
      </c>
      <c r="D1064" s="290">
        <v>0</v>
      </c>
      <c r="E1064" s="290"/>
      <c r="F1064" s="374">
        <f t="shared" si="230"/>
        <v>0</v>
      </c>
      <c r="G1064" s="290">
        <f t="shared" si="227"/>
        <v>0</v>
      </c>
      <c r="H1064" s="290">
        <v>0</v>
      </c>
      <c r="I1064" s="298" t="str">
        <f t="shared" si="228"/>
        <v/>
      </c>
      <c r="J1064" s="298" t="str">
        <f t="shared" si="229"/>
        <v/>
      </c>
      <c r="K1064" s="383"/>
      <c r="L1064" s="270">
        <v>1</v>
      </c>
    </row>
    <row r="1065" s="217" customFormat="1" spans="1:11">
      <c r="A1065" s="237">
        <v>21508</v>
      </c>
      <c r="B1065" s="373" t="s">
        <v>961</v>
      </c>
      <c r="C1065" s="290">
        <f t="shared" ref="C1065:H1065" si="234">SUM(C1066:C1072)</f>
        <v>6101</v>
      </c>
      <c r="D1065" s="290">
        <f t="shared" si="234"/>
        <v>3312</v>
      </c>
      <c r="E1065" s="290">
        <v>1295</v>
      </c>
      <c r="F1065" s="290">
        <f t="shared" si="234"/>
        <v>1879</v>
      </c>
      <c r="G1065" s="290">
        <f t="shared" si="234"/>
        <v>3174</v>
      </c>
      <c r="H1065" s="290">
        <f t="shared" si="234"/>
        <v>1995</v>
      </c>
      <c r="I1065" s="298">
        <f t="shared" si="228"/>
        <v>62.9</v>
      </c>
      <c r="J1065" s="298">
        <f t="shared" si="229"/>
        <v>32.7</v>
      </c>
      <c r="K1065" s="383"/>
    </row>
    <row r="1066" s="217" customFormat="1" spans="1:11">
      <c r="A1066" s="237">
        <v>2150801</v>
      </c>
      <c r="B1066" s="237" t="s">
        <v>135</v>
      </c>
      <c r="C1066" s="290">
        <v>570</v>
      </c>
      <c r="D1066" s="290">
        <v>568</v>
      </c>
      <c r="E1066" s="290">
        <v>505</v>
      </c>
      <c r="F1066" s="374">
        <f t="shared" si="230"/>
        <v>60</v>
      </c>
      <c r="G1066" s="290">
        <f t="shared" si="227"/>
        <v>565</v>
      </c>
      <c r="H1066" s="290">
        <v>565</v>
      </c>
      <c r="I1066" s="298">
        <f t="shared" si="228"/>
        <v>100</v>
      </c>
      <c r="J1066" s="298">
        <f t="shared" si="229"/>
        <v>99.1</v>
      </c>
      <c r="K1066" s="383"/>
    </row>
    <row r="1067" s="217" customFormat="1" spans="1:11">
      <c r="A1067" s="237">
        <v>2150802</v>
      </c>
      <c r="B1067" s="237" t="s">
        <v>136</v>
      </c>
      <c r="C1067" s="290">
        <v>13</v>
      </c>
      <c r="D1067" s="290">
        <v>8</v>
      </c>
      <c r="E1067" s="290">
        <v>20</v>
      </c>
      <c r="F1067" s="374">
        <f t="shared" si="230"/>
        <v>52</v>
      </c>
      <c r="G1067" s="290">
        <f t="shared" si="227"/>
        <v>72</v>
      </c>
      <c r="H1067" s="290">
        <v>72</v>
      </c>
      <c r="I1067" s="298">
        <f t="shared" si="228"/>
        <v>100</v>
      </c>
      <c r="J1067" s="298">
        <f t="shared" si="229"/>
        <v>553.8</v>
      </c>
      <c r="K1067" s="383"/>
    </row>
    <row r="1068" customFormat="1" hidden="1" spans="1:12">
      <c r="A1068" s="237">
        <v>2150803</v>
      </c>
      <c r="B1068" s="237" t="s">
        <v>137</v>
      </c>
      <c r="C1068" s="290">
        <v>0</v>
      </c>
      <c r="D1068" s="290">
        <v>0</v>
      </c>
      <c r="E1068" s="290"/>
      <c r="F1068" s="374">
        <f t="shared" si="230"/>
        <v>0</v>
      </c>
      <c r="G1068" s="290">
        <f t="shared" si="227"/>
        <v>0</v>
      </c>
      <c r="H1068" s="290">
        <v>0</v>
      </c>
      <c r="I1068" s="298" t="str">
        <f t="shared" si="228"/>
        <v/>
      </c>
      <c r="J1068" s="298" t="str">
        <f t="shared" si="229"/>
        <v/>
      </c>
      <c r="K1068" s="383"/>
      <c r="L1068" s="270">
        <v>1</v>
      </c>
    </row>
    <row r="1069" customFormat="1" hidden="1" spans="1:12">
      <c r="A1069" s="237">
        <v>2150804</v>
      </c>
      <c r="B1069" s="237" t="s">
        <v>962</v>
      </c>
      <c r="C1069" s="290">
        <v>0</v>
      </c>
      <c r="D1069" s="290">
        <v>0</v>
      </c>
      <c r="E1069" s="290"/>
      <c r="F1069" s="374">
        <f t="shared" si="230"/>
        <v>0</v>
      </c>
      <c r="G1069" s="290">
        <f t="shared" si="227"/>
        <v>0</v>
      </c>
      <c r="H1069" s="290">
        <v>0</v>
      </c>
      <c r="I1069" s="298" t="str">
        <f t="shared" si="228"/>
        <v/>
      </c>
      <c r="J1069" s="298" t="str">
        <f t="shared" si="229"/>
        <v/>
      </c>
      <c r="K1069" s="383"/>
      <c r="L1069" s="270">
        <v>1</v>
      </c>
    </row>
    <row r="1070" s="270" customFormat="1" spans="1:11">
      <c r="A1070" s="237">
        <v>2150805</v>
      </c>
      <c r="B1070" s="237" t="s">
        <v>963</v>
      </c>
      <c r="C1070" s="290">
        <v>4726</v>
      </c>
      <c r="D1070" s="290">
        <v>1436</v>
      </c>
      <c r="E1070" s="290">
        <v>546</v>
      </c>
      <c r="F1070" s="374">
        <f t="shared" si="230"/>
        <v>1572</v>
      </c>
      <c r="G1070" s="290">
        <f t="shared" si="227"/>
        <v>2118</v>
      </c>
      <c r="H1070" s="290">
        <v>939</v>
      </c>
      <c r="I1070" s="298">
        <f t="shared" si="228"/>
        <v>44.3</v>
      </c>
      <c r="J1070" s="298">
        <f t="shared" si="229"/>
        <v>19.9</v>
      </c>
      <c r="K1070" s="383">
        <v>1179</v>
      </c>
    </row>
    <row r="1071" customFormat="1" hidden="1" spans="1:12">
      <c r="A1071" s="237">
        <v>2150806</v>
      </c>
      <c r="B1071" s="237" t="s">
        <v>1223</v>
      </c>
      <c r="C1071" s="290">
        <v>0</v>
      </c>
      <c r="D1071" s="290">
        <v>0</v>
      </c>
      <c r="E1071" s="290"/>
      <c r="F1071" s="374">
        <f t="shared" si="230"/>
        <v>0</v>
      </c>
      <c r="G1071" s="290">
        <f t="shared" si="227"/>
        <v>0</v>
      </c>
      <c r="H1071" s="290">
        <v>0</v>
      </c>
      <c r="I1071" s="298" t="str">
        <f t="shared" si="228"/>
        <v/>
      </c>
      <c r="J1071" s="298" t="str">
        <f t="shared" si="229"/>
        <v/>
      </c>
      <c r="K1071" s="383"/>
      <c r="L1071" s="270">
        <v>1</v>
      </c>
    </row>
    <row r="1072" s="217" customFormat="1" spans="1:11">
      <c r="A1072" s="237">
        <v>2150899</v>
      </c>
      <c r="B1072" s="237" t="s">
        <v>964</v>
      </c>
      <c r="C1072" s="290">
        <v>792</v>
      </c>
      <c r="D1072" s="290">
        <v>1300</v>
      </c>
      <c r="E1072" s="290">
        <v>224</v>
      </c>
      <c r="F1072" s="374">
        <f t="shared" si="230"/>
        <v>195</v>
      </c>
      <c r="G1072" s="290">
        <f t="shared" si="227"/>
        <v>419</v>
      </c>
      <c r="H1072" s="290">
        <v>419</v>
      </c>
      <c r="I1072" s="298">
        <f t="shared" si="228"/>
        <v>100</v>
      </c>
      <c r="J1072" s="298">
        <f t="shared" si="229"/>
        <v>52.9</v>
      </c>
      <c r="K1072" s="383"/>
    </row>
    <row r="1073" s="217" customFormat="1" spans="1:11">
      <c r="A1073" s="237">
        <v>21599</v>
      </c>
      <c r="B1073" s="373" t="s">
        <v>965</v>
      </c>
      <c r="C1073" s="290">
        <f t="shared" ref="C1073:H1073" si="235">SUM(C1074:C1078)</f>
        <v>288</v>
      </c>
      <c r="D1073" s="290">
        <f t="shared" si="235"/>
        <v>384</v>
      </c>
      <c r="E1073" s="290">
        <v>0</v>
      </c>
      <c r="F1073" s="290">
        <f t="shared" si="235"/>
        <v>0</v>
      </c>
      <c r="G1073" s="290">
        <f t="shared" si="235"/>
        <v>0</v>
      </c>
      <c r="H1073" s="290">
        <f t="shared" si="235"/>
        <v>0</v>
      </c>
      <c r="I1073" s="298" t="str">
        <f t="shared" si="228"/>
        <v/>
      </c>
      <c r="J1073" s="298">
        <f t="shared" si="229"/>
        <v>0</v>
      </c>
      <c r="K1073" s="383"/>
    </row>
    <row r="1074" customFormat="1" hidden="1" spans="1:12">
      <c r="A1074" s="237">
        <v>2159901</v>
      </c>
      <c r="B1074" s="237" t="s">
        <v>966</v>
      </c>
      <c r="C1074" s="290">
        <v>0</v>
      </c>
      <c r="D1074" s="290">
        <v>0</v>
      </c>
      <c r="E1074" s="290"/>
      <c r="F1074" s="374">
        <f t="shared" si="230"/>
        <v>0</v>
      </c>
      <c r="G1074" s="290">
        <f t="shared" si="227"/>
        <v>0</v>
      </c>
      <c r="H1074" s="290">
        <v>0</v>
      </c>
      <c r="I1074" s="298" t="str">
        <f t="shared" si="228"/>
        <v/>
      </c>
      <c r="J1074" s="298" t="str">
        <f t="shared" si="229"/>
        <v/>
      </c>
      <c r="K1074" s="383"/>
      <c r="L1074" s="270">
        <v>1</v>
      </c>
    </row>
    <row r="1075" customFormat="1" hidden="1" spans="1:12">
      <c r="A1075" s="237">
        <v>2159904</v>
      </c>
      <c r="B1075" s="237" t="s">
        <v>967</v>
      </c>
      <c r="C1075" s="290">
        <v>0</v>
      </c>
      <c r="D1075" s="290">
        <v>0</v>
      </c>
      <c r="E1075" s="290"/>
      <c r="F1075" s="374">
        <f t="shared" si="230"/>
        <v>0</v>
      </c>
      <c r="G1075" s="290">
        <f t="shared" si="227"/>
        <v>0</v>
      </c>
      <c r="H1075" s="290">
        <v>0</v>
      </c>
      <c r="I1075" s="298" t="str">
        <f t="shared" si="228"/>
        <v/>
      </c>
      <c r="J1075" s="298" t="str">
        <f t="shared" si="229"/>
        <v/>
      </c>
      <c r="K1075" s="383"/>
      <c r="L1075" s="270">
        <v>1</v>
      </c>
    </row>
    <row r="1076" customFormat="1" hidden="1" spans="1:12">
      <c r="A1076" s="237">
        <v>2159905</v>
      </c>
      <c r="B1076" s="237" t="s">
        <v>968</v>
      </c>
      <c r="C1076" s="290">
        <v>0</v>
      </c>
      <c r="D1076" s="290">
        <v>0</v>
      </c>
      <c r="E1076" s="290"/>
      <c r="F1076" s="374">
        <f t="shared" si="230"/>
        <v>0</v>
      </c>
      <c r="G1076" s="290">
        <f t="shared" si="227"/>
        <v>0</v>
      </c>
      <c r="H1076" s="290">
        <v>0</v>
      </c>
      <c r="I1076" s="298" t="str">
        <f t="shared" si="228"/>
        <v/>
      </c>
      <c r="J1076" s="298" t="str">
        <f t="shared" si="229"/>
        <v/>
      </c>
      <c r="K1076" s="383"/>
      <c r="L1076" s="270">
        <v>1</v>
      </c>
    </row>
    <row r="1077" customFormat="1" hidden="1" spans="1:12">
      <c r="A1077" s="237">
        <v>2159906</v>
      </c>
      <c r="B1077" s="237" t="s">
        <v>969</v>
      </c>
      <c r="C1077" s="290">
        <v>0</v>
      </c>
      <c r="D1077" s="290">
        <v>0</v>
      </c>
      <c r="E1077" s="290"/>
      <c r="F1077" s="374">
        <f t="shared" si="230"/>
        <v>0</v>
      </c>
      <c r="G1077" s="290">
        <f t="shared" si="227"/>
        <v>0</v>
      </c>
      <c r="H1077" s="290">
        <v>0</v>
      </c>
      <c r="I1077" s="298" t="str">
        <f t="shared" si="228"/>
        <v/>
      </c>
      <c r="J1077" s="298" t="str">
        <f t="shared" si="229"/>
        <v/>
      </c>
      <c r="K1077" s="383"/>
      <c r="L1077" s="270">
        <v>1</v>
      </c>
    </row>
    <row r="1078" s="217" customFormat="1" spans="1:11">
      <c r="A1078" s="237">
        <v>2159999</v>
      </c>
      <c r="B1078" s="237" t="s">
        <v>970</v>
      </c>
      <c r="C1078" s="290">
        <v>288</v>
      </c>
      <c r="D1078" s="290">
        <v>384</v>
      </c>
      <c r="E1078" s="290"/>
      <c r="F1078" s="374">
        <f t="shared" si="230"/>
        <v>0</v>
      </c>
      <c r="G1078" s="290">
        <f t="shared" si="227"/>
        <v>0</v>
      </c>
      <c r="H1078" s="290">
        <v>0</v>
      </c>
      <c r="I1078" s="298" t="str">
        <f t="shared" si="228"/>
        <v/>
      </c>
      <c r="J1078" s="298">
        <f t="shared" si="229"/>
        <v>0</v>
      </c>
      <c r="K1078" s="383"/>
    </row>
    <row r="1079" spans="1:10">
      <c r="A1079" s="237">
        <v>216</v>
      </c>
      <c r="B1079" s="373" t="s">
        <v>971</v>
      </c>
      <c r="C1079" s="290">
        <f t="shared" ref="C1079:H1079" si="236">C1080+C1090+C1096</f>
        <v>2111</v>
      </c>
      <c r="D1079" s="290">
        <f t="shared" si="236"/>
        <v>2174</v>
      </c>
      <c r="E1079" s="290">
        <v>1119</v>
      </c>
      <c r="F1079" s="290">
        <f t="shared" si="236"/>
        <v>2007</v>
      </c>
      <c r="G1079" s="290">
        <f t="shared" si="236"/>
        <v>3126</v>
      </c>
      <c r="H1079" s="290">
        <f t="shared" si="236"/>
        <v>1718</v>
      </c>
      <c r="I1079" s="298">
        <f t="shared" si="228"/>
        <v>55</v>
      </c>
      <c r="J1079" s="298">
        <f t="shared" si="229"/>
        <v>81.4</v>
      </c>
    </row>
    <row r="1080" s="217" customFormat="1" spans="1:11">
      <c r="A1080" s="237">
        <v>21602</v>
      </c>
      <c r="B1080" s="373" t="s">
        <v>972</v>
      </c>
      <c r="C1080" s="290">
        <f t="shared" ref="C1080:H1080" si="237">SUM(C1081:C1089)</f>
        <v>1089</v>
      </c>
      <c r="D1080" s="290">
        <f t="shared" si="237"/>
        <v>1152</v>
      </c>
      <c r="E1080" s="290">
        <v>616</v>
      </c>
      <c r="F1080" s="290">
        <f t="shared" si="237"/>
        <v>807</v>
      </c>
      <c r="G1080" s="290">
        <f t="shared" si="237"/>
        <v>1423</v>
      </c>
      <c r="H1080" s="290">
        <f t="shared" si="237"/>
        <v>666</v>
      </c>
      <c r="I1080" s="298">
        <f t="shared" si="228"/>
        <v>46.8</v>
      </c>
      <c r="J1080" s="298">
        <f t="shared" si="229"/>
        <v>61.2</v>
      </c>
      <c r="K1080" s="383"/>
    </row>
    <row r="1081" s="217" customFormat="1" spans="1:11">
      <c r="A1081" s="237">
        <v>2160201</v>
      </c>
      <c r="B1081" s="237" t="s">
        <v>135</v>
      </c>
      <c r="C1081" s="290">
        <v>372</v>
      </c>
      <c r="D1081" s="290">
        <v>382</v>
      </c>
      <c r="E1081" s="290">
        <v>354</v>
      </c>
      <c r="F1081" s="374">
        <f t="shared" si="230"/>
        <v>47</v>
      </c>
      <c r="G1081" s="290">
        <f t="shared" si="227"/>
        <v>401</v>
      </c>
      <c r="H1081" s="290">
        <v>401</v>
      </c>
      <c r="I1081" s="298">
        <f t="shared" si="228"/>
        <v>100</v>
      </c>
      <c r="J1081" s="298">
        <f t="shared" si="229"/>
        <v>107.8</v>
      </c>
      <c r="K1081" s="383"/>
    </row>
    <row r="1082" s="217" customFormat="1" spans="1:11">
      <c r="A1082" s="237">
        <v>2160202</v>
      </c>
      <c r="B1082" s="237" t="s">
        <v>136</v>
      </c>
      <c r="C1082" s="290">
        <v>135</v>
      </c>
      <c r="D1082" s="290">
        <v>270</v>
      </c>
      <c r="E1082" s="290">
        <v>23</v>
      </c>
      <c r="F1082" s="374">
        <f t="shared" si="230"/>
        <v>2</v>
      </c>
      <c r="G1082" s="290">
        <f t="shared" si="227"/>
        <v>25</v>
      </c>
      <c r="H1082" s="290">
        <v>25</v>
      </c>
      <c r="I1082" s="298">
        <f t="shared" si="228"/>
        <v>100</v>
      </c>
      <c r="J1082" s="298">
        <f t="shared" si="229"/>
        <v>18.5</v>
      </c>
      <c r="K1082" s="383"/>
    </row>
    <row r="1083" s="270" customFormat="1" hidden="1" spans="1:12">
      <c r="A1083" s="237">
        <v>2160203</v>
      </c>
      <c r="B1083" s="237" t="s">
        <v>137</v>
      </c>
      <c r="C1083" s="290">
        <v>0</v>
      </c>
      <c r="D1083" s="290">
        <v>0</v>
      </c>
      <c r="E1083" s="290"/>
      <c r="F1083" s="374">
        <f t="shared" si="230"/>
        <v>0</v>
      </c>
      <c r="G1083" s="290">
        <f t="shared" si="227"/>
        <v>0</v>
      </c>
      <c r="H1083" s="290">
        <v>0</v>
      </c>
      <c r="I1083" s="298" t="str">
        <f t="shared" si="228"/>
        <v/>
      </c>
      <c r="J1083" s="298" t="str">
        <f t="shared" si="229"/>
        <v/>
      </c>
      <c r="K1083" s="383"/>
      <c r="L1083" s="270">
        <v>1</v>
      </c>
    </row>
    <row r="1084" s="270" customFormat="1" hidden="1" spans="1:12">
      <c r="A1084" s="237">
        <v>2160216</v>
      </c>
      <c r="B1084" s="237" t="s">
        <v>973</v>
      </c>
      <c r="C1084" s="290">
        <v>0</v>
      </c>
      <c r="D1084" s="290">
        <v>0</v>
      </c>
      <c r="E1084" s="290"/>
      <c r="F1084" s="374">
        <f t="shared" si="230"/>
        <v>0</v>
      </c>
      <c r="G1084" s="290">
        <f t="shared" si="227"/>
        <v>0</v>
      </c>
      <c r="H1084" s="290">
        <v>0</v>
      </c>
      <c r="I1084" s="298" t="str">
        <f t="shared" si="228"/>
        <v/>
      </c>
      <c r="J1084" s="298" t="str">
        <f t="shared" si="229"/>
        <v/>
      </c>
      <c r="K1084" s="383"/>
      <c r="L1084" s="270">
        <v>1</v>
      </c>
    </row>
    <row r="1085" customFormat="1" hidden="1" spans="1:12">
      <c r="A1085" s="237">
        <v>2160217</v>
      </c>
      <c r="B1085" s="237" t="s">
        <v>974</v>
      </c>
      <c r="C1085" s="290">
        <v>0</v>
      </c>
      <c r="D1085" s="290">
        <v>0</v>
      </c>
      <c r="E1085" s="290"/>
      <c r="F1085" s="374">
        <f t="shared" si="230"/>
        <v>0</v>
      </c>
      <c r="G1085" s="290">
        <f t="shared" si="227"/>
        <v>0</v>
      </c>
      <c r="H1085" s="290">
        <v>0</v>
      </c>
      <c r="I1085" s="298" t="str">
        <f t="shared" si="228"/>
        <v/>
      </c>
      <c r="J1085" s="298" t="str">
        <f t="shared" si="229"/>
        <v/>
      </c>
      <c r="K1085" s="383"/>
      <c r="L1085" s="270">
        <v>1</v>
      </c>
    </row>
    <row r="1086" customFormat="1" hidden="1" spans="1:12">
      <c r="A1086" s="237">
        <v>2160218</v>
      </c>
      <c r="B1086" s="237" t="s">
        <v>975</v>
      </c>
      <c r="C1086" s="290">
        <v>0</v>
      </c>
      <c r="D1086" s="290">
        <v>0</v>
      </c>
      <c r="E1086" s="290"/>
      <c r="F1086" s="374">
        <f t="shared" si="230"/>
        <v>0</v>
      </c>
      <c r="G1086" s="290">
        <f t="shared" si="227"/>
        <v>0</v>
      </c>
      <c r="H1086" s="290">
        <v>0</v>
      </c>
      <c r="I1086" s="298" t="str">
        <f t="shared" si="228"/>
        <v/>
      </c>
      <c r="J1086" s="298" t="str">
        <f t="shared" si="229"/>
        <v/>
      </c>
      <c r="K1086" s="383"/>
      <c r="L1086" s="270">
        <v>1</v>
      </c>
    </row>
    <row r="1087" customFormat="1" hidden="1" spans="1:12">
      <c r="A1087" s="237">
        <v>2160219</v>
      </c>
      <c r="B1087" s="237" t="s">
        <v>976</v>
      </c>
      <c r="C1087" s="290">
        <v>0</v>
      </c>
      <c r="D1087" s="290">
        <v>0</v>
      </c>
      <c r="E1087" s="290"/>
      <c r="F1087" s="374">
        <f t="shared" si="230"/>
        <v>0</v>
      </c>
      <c r="G1087" s="290">
        <f t="shared" si="227"/>
        <v>0</v>
      </c>
      <c r="H1087" s="290">
        <v>0</v>
      </c>
      <c r="I1087" s="298" t="str">
        <f t="shared" si="228"/>
        <v/>
      </c>
      <c r="J1087" s="298" t="str">
        <f t="shared" si="229"/>
        <v/>
      </c>
      <c r="K1087" s="383"/>
      <c r="L1087" s="270">
        <v>1</v>
      </c>
    </row>
    <row r="1088" customFormat="1" hidden="1" spans="1:12">
      <c r="A1088" s="237">
        <v>2160250</v>
      </c>
      <c r="B1088" s="237" t="s">
        <v>145</v>
      </c>
      <c r="C1088" s="290">
        <v>0</v>
      </c>
      <c r="D1088" s="290">
        <v>0</v>
      </c>
      <c r="E1088" s="290"/>
      <c r="F1088" s="374">
        <f t="shared" si="230"/>
        <v>0</v>
      </c>
      <c r="G1088" s="290">
        <f t="shared" si="227"/>
        <v>0</v>
      </c>
      <c r="H1088" s="290">
        <v>0</v>
      </c>
      <c r="I1088" s="298" t="str">
        <f t="shared" si="228"/>
        <v/>
      </c>
      <c r="J1088" s="298" t="str">
        <f t="shared" si="229"/>
        <v/>
      </c>
      <c r="K1088" s="383"/>
      <c r="L1088" s="270">
        <v>1</v>
      </c>
    </row>
    <row r="1089" s="217" customFormat="1" spans="1:11">
      <c r="A1089" s="237">
        <v>2160299</v>
      </c>
      <c r="B1089" s="237" t="s">
        <v>977</v>
      </c>
      <c r="C1089" s="290">
        <v>582</v>
      </c>
      <c r="D1089" s="290">
        <v>500</v>
      </c>
      <c r="E1089" s="290">
        <v>239</v>
      </c>
      <c r="F1089" s="374">
        <f t="shared" si="230"/>
        <v>758</v>
      </c>
      <c r="G1089" s="290">
        <f t="shared" si="227"/>
        <v>997</v>
      </c>
      <c r="H1089" s="290">
        <v>240</v>
      </c>
      <c r="I1089" s="298">
        <f t="shared" si="228"/>
        <v>24.1</v>
      </c>
      <c r="J1089" s="298">
        <f t="shared" si="229"/>
        <v>41.2</v>
      </c>
      <c r="K1089" s="383">
        <v>757</v>
      </c>
    </row>
    <row r="1090" s="217" customFormat="1" spans="1:11">
      <c r="A1090" s="237">
        <v>21606</v>
      </c>
      <c r="B1090" s="373" t="s">
        <v>978</v>
      </c>
      <c r="C1090" s="290">
        <f t="shared" ref="C1090:H1090" si="238">SUM(C1091:C1095)</f>
        <v>1022</v>
      </c>
      <c r="D1090" s="290">
        <f t="shared" si="238"/>
        <v>1022</v>
      </c>
      <c r="E1090" s="290">
        <v>503</v>
      </c>
      <c r="F1090" s="290">
        <f t="shared" si="238"/>
        <v>1200</v>
      </c>
      <c r="G1090" s="290">
        <f t="shared" si="238"/>
        <v>1703</v>
      </c>
      <c r="H1090" s="290">
        <f t="shared" si="238"/>
        <v>1052</v>
      </c>
      <c r="I1090" s="298">
        <f t="shared" si="228"/>
        <v>61.8</v>
      </c>
      <c r="J1090" s="298">
        <f t="shared" si="229"/>
        <v>102.9</v>
      </c>
      <c r="K1090" s="383"/>
    </row>
    <row r="1091" customFormat="1" hidden="1" spans="1:12">
      <c r="A1091" s="237">
        <v>2160601</v>
      </c>
      <c r="B1091" s="237" t="s">
        <v>135</v>
      </c>
      <c r="C1091" s="290">
        <v>0</v>
      </c>
      <c r="D1091" s="290">
        <v>0</v>
      </c>
      <c r="E1091" s="290"/>
      <c r="F1091" s="374">
        <f t="shared" si="230"/>
        <v>0</v>
      </c>
      <c r="G1091" s="290">
        <f t="shared" si="227"/>
        <v>0</v>
      </c>
      <c r="H1091" s="290">
        <v>0</v>
      </c>
      <c r="I1091" s="298" t="str">
        <f t="shared" si="228"/>
        <v/>
      </c>
      <c r="J1091" s="298" t="str">
        <f t="shared" si="229"/>
        <v/>
      </c>
      <c r="K1091" s="383"/>
      <c r="L1091" s="270">
        <v>1</v>
      </c>
    </row>
    <row r="1092" s="270" customFormat="1" hidden="1" spans="1:12">
      <c r="A1092" s="237">
        <v>2160602</v>
      </c>
      <c r="B1092" s="237" t="s">
        <v>136</v>
      </c>
      <c r="C1092" s="290">
        <v>0</v>
      </c>
      <c r="D1092" s="290">
        <v>0</v>
      </c>
      <c r="E1092" s="290"/>
      <c r="F1092" s="374">
        <f t="shared" si="230"/>
        <v>0</v>
      </c>
      <c r="G1092" s="290">
        <f t="shared" si="227"/>
        <v>0</v>
      </c>
      <c r="H1092" s="290">
        <v>0</v>
      </c>
      <c r="I1092" s="298" t="str">
        <f t="shared" si="228"/>
        <v/>
      </c>
      <c r="J1092" s="298" t="str">
        <f t="shared" si="229"/>
        <v/>
      </c>
      <c r="K1092" s="383"/>
      <c r="L1092" s="270">
        <v>1</v>
      </c>
    </row>
    <row r="1093" s="270" customFormat="1" hidden="1" spans="1:12">
      <c r="A1093" s="237">
        <v>2160603</v>
      </c>
      <c r="B1093" s="237" t="s">
        <v>137</v>
      </c>
      <c r="C1093" s="290">
        <v>0</v>
      </c>
      <c r="D1093" s="290">
        <v>0</v>
      </c>
      <c r="E1093" s="290"/>
      <c r="F1093" s="374">
        <f t="shared" si="230"/>
        <v>0</v>
      </c>
      <c r="G1093" s="290">
        <f t="shared" si="227"/>
        <v>0</v>
      </c>
      <c r="H1093" s="290">
        <v>0</v>
      </c>
      <c r="I1093" s="298" t="str">
        <f t="shared" si="228"/>
        <v/>
      </c>
      <c r="J1093" s="298" t="str">
        <f t="shared" si="229"/>
        <v/>
      </c>
      <c r="K1093" s="383"/>
      <c r="L1093" s="270">
        <v>1</v>
      </c>
    </row>
    <row r="1094" s="270" customFormat="1" hidden="1" spans="1:12">
      <c r="A1094" s="237">
        <v>2160607</v>
      </c>
      <c r="B1094" s="237" t="s">
        <v>979</v>
      </c>
      <c r="C1094" s="290">
        <v>0</v>
      </c>
      <c r="D1094" s="290">
        <v>0</v>
      </c>
      <c r="E1094" s="290"/>
      <c r="F1094" s="374">
        <f t="shared" si="230"/>
        <v>0</v>
      </c>
      <c r="G1094" s="290">
        <f t="shared" si="227"/>
        <v>0</v>
      </c>
      <c r="H1094" s="290">
        <v>0</v>
      </c>
      <c r="I1094" s="298" t="str">
        <f t="shared" si="228"/>
        <v/>
      </c>
      <c r="J1094" s="298" t="str">
        <f t="shared" si="229"/>
        <v/>
      </c>
      <c r="K1094" s="383"/>
      <c r="L1094" s="270">
        <v>1</v>
      </c>
    </row>
    <row r="1095" s="217" customFormat="1" spans="1:11">
      <c r="A1095" s="237">
        <v>2160699</v>
      </c>
      <c r="B1095" s="237" t="s">
        <v>980</v>
      </c>
      <c r="C1095" s="290">
        <v>1022</v>
      </c>
      <c r="D1095" s="290">
        <v>1022</v>
      </c>
      <c r="E1095" s="290">
        <v>503</v>
      </c>
      <c r="F1095" s="374">
        <f t="shared" si="230"/>
        <v>1200</v>
      </c>
      <c r="G1095" s="290">
        <f t="shared" ref="G1095:G1158" si="239">H1095+K1095</f>
        <v>1703</v>
      </c>
      <c r="H1095" s="290">
        <v>1052</v>
      </c>
      <c r="I1095" s="298">
        <f t="shared" ref="I1095:I1158" si="240">IF(ISERROR(H1095/G1095),"",H1095/G1095*100)</f>
        <v>61.8</v>
      </c>
      <c r="J1095" s="298">
        <f t="shared" ref="J1095:J1158" si="241">IF(ISERROR(H1095/C1095),"",H1095/C1095*100)</f>
        <v>102.9</v>
      </c>
      <c r="K1095" s="383">
        <v>651</v>
      </c>
    </row>
    <row r="1096" customFormat="1" hidden="1" spans="1:12">
      <c r="A1096" s="237">
        <v>21699</v>
      </c>
      <c r="B1096" s="373" t="s">
        <v>981</v>
      </c>
      <c r="C1096" s="290">
        <f t="shared" ref="C1096:H1096" si="242">SUM(C1097:C1098)</f>
        <v>0</v>
      </c>
      <c r="D1096" s="290">
        <f t="shared" si="242"/>
        <v>0</v>
      </c>
      <c r="E1096" s="290">
        <v>0</v>
      </c>
      <c r="F1096" s="290">
        <f t="shared" si="242"/>
        <v>0</v>
      </c>
      <c r="G1096" s="290">
        <f t="shared" si="242"/>
        <v>0</v>
      </c>
      <c r="H1096" s="290">
        <f t="shared" si="242"/>
        <v>0</v>
      </c>
      <c r="I1096" s="298" t="str">
        <f t="shared" si="240"/>
        <v/>
      </c>
      <c r="J1096" s="298" t="str">
        <f t="shared" si="241"/>
        <v/>
      </c>
      <c r="K1096" s="383"/>
      <c r="L1096" s="270">
        <v>1</v>
      </c>
    </row>
    <row r="1097" s="270" customFormat="1" hidden="1" spans="1:12">
      <c r="A1097" s="237">
        <v>2169901</v>
      </c>
      <c r="B1097" s="237" t="s">
        <v>982</v>
      </c>
      <c r="C1097" s="290">
        <v>0</v>
      </c>
      <c r="D1097" s="290">
        <v>0</v>
      </c>
      <c r="E1097" s="290"/>
      <c r="F1097" s="374">
        <f t="shared" si="230"/>
        <v>0</v>
      </c>
      <c r="G1097" s="290">
        <f t="shared" si="239"/>
        <v>0</v>
      </c>
      <c r="H1097" s="290">
        <v>0</v>
      </c>
      <c r="I1097" s="298" t="str">
        <f t="shared" si="240"/>
        <v/>
      </c>
      <c r="J1097" s="298" t="str">
        <f t="shared" si="241"/>
        <v/>
      </c>
      <c r="K1097" s="383"/>
      <c r="L1097" s="270">
        <v>1</v>
      </c>
    </row>
    <row r="1098" s="270" customFormat="1" hidden="1" spans="1:12">
      <c r="A1098" s="237">
        <v>2169999</v>
      </c>
      <c r="B1098" s="237" t="s">
        <v>983</v>
      </c>
      <c r="C1098" s="290">
        <v>0</v>
      </c>
      <c r="D1098" s="290">
        <v>0</v>
      </c>
      <c r="E1098" s="290"/>
      <c r="F1098" s="374">
        <f t="shared" ref="F1098:F1161" si="243">G1098-E1098</f>
        <v>0</v>
      </c>
      <c r="G1098" s="290">
        <f t="shared" si="239"/>
        <v>0</v>
      </c>
      <c r="H1098" s="290">
        <v>0</v>
      </c>
      <c r="I1098" s="298" t="str">
        <f t="shared" si="240"/>
        <v/>
      </c>
      <c r="J1098" s="298" t="str">
        <f t="shared" si="241"/>
        <v/>
      </c>
      <c r="K1098" s="383"/>
      <c r="L1098" s="270">
        <v>1</v>
      </c>
    </row>
    <row r="1099" spans="1:10">
      <c r="A1099" s="237">
        <v>217</v>
      </c>
      <c r="B1099" s="373" t="s">
        <v>984</v>
      </c>
      <c r="C1099" s="290">
        <f t="shared" ref="C1099:H1099" si="244">C1100+C1107+C1117+C1123+C1126</f>
        <v>0</v>
      </c>
      <c r="D1099" s="290">
        <f t="shared" si="244"/>
        <v>17</v>
      </c>
      <c r="E1099" s="290">
        <v>0</v>
      </c>
      <c r="F1099" s="290">
        <f t="shared" si="244"/>
        <v>0</v>
      </c>
      <c r="G1099" s="290">
        <f t="shared" si="244"/>
        <v>0</v>
      </c>
      <c r="H1099" s="290">
        <f t="shared" si="244"/>
        <v>0</v>
      </c>
      <c r="I1099" s="298" t="str">
        <f t="shared" si="240"/>
        <v/>
      </c>
      <c r="J1099" s="298" t="str">
        <f t="shared" si="241"/>
        <v/>
      </c>
    </row>
    <row r="1100" customFormat="1" hidden="1" spans="1:12">
      <c r="A1100" s="237">
        <v>21701</v>
      </c>
      <c r="B1100" s="373" t="s">
        <v>985</v>
      </c>
      <c r="C1100" s="290">
        <f t="shared" ref="C1100:H1100" si="245">SUM(C1101:C1106)</f>
        <v>0</v>
      </c>
      <c r="D1100" s="290">
        <f t="shared" si="245"/>
        <v>0</v>
      </c>
      <c r="E1100" s="290">
        <v>0</v>
      </c>
      <c r="F1100" s="290">
        <f t="shared" si="245"/>
        <v>0</v>
      </c>
      <c r="G1100" s="290">
        <f t="shared" si="245"/>
        <v>0</v>
      </c>
      <c r="H1100" s="290">
        <f t="shared" si="245"/>
        <v>0</v>
      </c>
      <c r="I1100" s="298" t="str">
        <f t="shared" si="240"/>
        <v/>
      </c>
      <c r="J1100" s="298" t="str">
        <f t="shared" si="241"/>
        <v/>
      </c>
      <c r="K1100" s="383"/>
      <c r="L1100" s="270">
        <v>1</v>
      </c>
    </row>
    <row r="1101" customFormat="1" hidden="1" spans="1:12">
      <c r="A1101" s="237">
        <v>2170101</v>
      </c>
      <c r="B1101" s="237" t="s">
        <v>135</v>
      </c>
      <c r="C1101" s="290">
        <v>0</v>
      </c>
      <c r="D1101" s="290">
        <v>0</v>
      </c>
      <c r="E1101" s="290"/>
      <c r="F1101" s="374">
        <f t="shared" si="243"/>
        <v>0</v>
      </c>
      <c r="G1101" s="290">
        <f t="shared" si="239"/>
        <v>0</v>
      </c>
      <c r="H1101" s="290">
        <v>0</v>
      </c>
      <c r="I1101" s="298" t="str">
        <f t="shared" si="240"/>
        <v/>
      </c>
      <c r="J1101" s="298" t="str">
        <f t="shared" si="241"/>
        <v/>
      </c>
      <c r="K1101" s="383"/>
      <c r="L1101" s="270">
        <v>1</v>
      </c>
    </row>
    <row r="1102" customFormat="1" hidden="1" spans="1:12">
      <c r="A1102" s="237">
        <v>2170102</v>
      </c>
      <c r="B1102" s="237" t="s">
        <v>136</v>
      </c>
      <c r="C1102" s="290">
        <v>0</v>
      </c>
      <c r="D1102" s="290">
        <v>0</v>
      </c>
      <c r="E1102" s="290"/>
      <c r="F1102" s="374">
        <f t="shared" si="243"/>
        <v>0</v>
      </c>
      <c r="G1102" s="290">
        <f t="shared" si="239"/>
        <v>0</v>
      </c>
      <c r="H1102" s="290">
        <v>0</v>
      </c>
      <c r="I1102" s="298" t="str">
        <f t="shared" si="240"/>
        <v/>
      </c>
      <c r="J1102" s="298" t="str">
        <f t="shared" si="241"/>
        <v/>
      </c>
      <c r="K1102" s="383"/>
      <c r="L1102" s="270">
        <v>1</v>
      </c>
    </row>
    <row r="1103" customFormat="1" hidden="1" spans="1:12">
      <c r="A1103" s="237">
        <v>2170103</v>
      </c>
      <c r="B1103" s="237" t="s">
        <v>137</v>
      </c>
      <c r="C1103" s="290">
        <v>0</v>
      </c>
      <c r="D1103" s="290">
        <v>0</v>
      </c>
      <c r="E1103" s="290"/>
      <c r="F1103" s="374">
        <f t="shared" si="243"/>
        <v>0</v>
      </c>
      <c r="G1103" s="290">
        <f t="shared" si="239"/>
        <v>0</v>
      </c>
      <c r="H1103" s="290">
        <v>0</v>
      </c>
      <c r="I1103" s="298" t="str">
        <f t="shared" si="240"/>
        <v/>
      </c>
      <c r="J1103" s="298" t="str">
        <f t="shared" si="241"/>
        <v/>
      </c>
      <c r="K1103" s="383"/>
      <c r="L1103" s="270">
        <v>1</v>
      </c>
    </row>
    <row r="1104" s="270" customFormat="1" hidden="1" spans="1:12">
      <c r="A1104" s="237">
        <v>2170104</v>
      </c>
      <c r="B1104" s="237" t="s">
        <v>986</v>
      </c>
      <c r="C1104" s="290">
        <v>0</v>
      </c>
      <c r="D1104" s="290">
        <v>0</v>
      </c>
      <c r="E1104" s="290"/>
      <c r="F1104" s="374">
        <f t="shared" si="243"/>
        <v>0</v>
      </c>
      <c r="G1104" s="290">
        <f t="shared" si="239"/>
        <v>0</v>
      </c>
      <c r="H1104" s="290">
        <v>0</v>
      </c>
      <c r="I1104" s="298" t="str">
        <f t="shared" si="240"/>
        <v/>
      </c>
      <c r="J1104" s="298" t="str">
        <f t="shared" si="241"/>
        <v/>
      </c>
      <c r="K1104" s="383"/>
      <c r="L1104" s="270">
        <v>1</v>
      </c>
    </row>
    <row r="1105" s="270" customFormat="1" hidden="1" spans="1:12">
      <c r="A1105" s="237">
        <v>2170150</v>
      </c>
      <c r="B1105" s="237" t="s">
        <v>145</v>
      </c>
      <c r="C1105" s="290">
        <v>0</v>
      </c>
      <c r="D1105" s="290">
        <v>0</v>
      </c>
      <c r="E1105" s="290"/>
      <c r="F1105" s="374">
        <f t="shared" si="243"/>
        <v>0</v>
      </c>
      <c r="G1105" s="290">
        <f t="shared" si="239"/>
        <v>0</v>
      </c>
      <c r="H1105" s="290">
        <v>0</v>
      </c>
      <c r="I1105" s="298" t="str">
        <f t="shared" si="240"/>
        <v/>
      </c>
      <c r="J1105" s="298" t="str">
        <f t="shared" si="241"/>
        <v/>
      </c>
      <c r="K1105" s="383"/>
      <c r="L1105" s="270">
        <v>1</v>
      </c>
    </row>
    <row r="1106" s="270" customFormat="1" hidden="1" spans="1:12">
      <c r="A1106" s="237">
        <v>2170199</v>
      </c>
      <c r="B1106" s="237" t="s">
        <v>987</v>
      </c>
      <c r="C1106" s="290">
        <v>0</v>
      </c>
      <c r="D1106" s="290">
        <v>0</v>
      </c>
      <c r="E1106" s="290"/>
      <c r="F1106" s="374">
        <f t="shared" si="243"/>
        <v>0</v>
      </c>
      <c r="G1106" s="290">
        <f t="shared" si="239"/>
        <v>0</v>
      </c>
      <c r="H1106" s="290">
        <v>0</v>
      </c>
      <c r="I1106" s="298" t="str">
        <f t="shared" si="240"/>
        <v/>
      </c>
      <c r="J1106" s="298" t="str">
        <f t="shared" si="241"/>
        <v/>
      </c>
      <c r="K1106" s="383"/>
      <c r="L1106" s="270">
        <v>1</v>
      </c>
    </row>
    <row r="1107" s="270" customFormat="1" hidden="1" spans="1:12">
      <c r="A1107" s="237">
        <v>21702</v>
      </c>
      <c r="B1107" s="373" t="s">
        <v>988</v>
      </c>
      <c r="C1107" s="290">
        <f t="shared" ref="C1107:H1107" si="246">SUM(C1108:C1116)</f>
        <v>0</v>
      </c>
      <c r="D1107" s="290">
        <f t="shared" si="246"/>
        <v>0</v>
      </c>
      <c r="E1107" s="290">
        <v>0</v>
      </c>
      <c r="F1107" s="290">
        <f t="shared" si="246"/>
        <v>0</v>
      </c>
      <c r="G1107" s="290">
        <f t="shared" si="246"/>
        <v>0</v>
      </c>
      <c r="H1107" s="290">
        <f t="shared" si="246"/>
        <v>0</v>
      </c>
      <c r="I1107" s="298" t="str">
        <f t="shared" si="240"/>
        <v/>
      </c>
      <c r="J1107" s="298" t="str">
        <f t="shared" si="241"/>
        <v/>
      </c>
      <c r="K1107" s="383"/>
      <c r="L1107" s="270">
        <v>1</v>
      </c>
    </row>
    <row r="1108" s="270" customFormat="1" hidden="1" spans="1:12">
      <c r="A1108" s="237">
        <v>2170201</v>
      </c>
      <c r="B1108" s="237" t="s">
        <v>989</v>
      </c>
      <c r="C1108" s="290">
        <v>0</v>
      </c>
      <c r="D1108" s="290">
        <v>0</v>
      </c>
      <c r="E1108" s="290"/>
      <c r="F1108" s="374">
        <f t="shared" si="243"/>
        <v>0</v>
      </c>
      <c r="G1108" s="290">
        <f t="shared" si="239"/>
        <v>0</v>
      </c>
      <c r="H1108" s="290">
        <v>0</v>
      </c>
      <c r="I1108" s="298" t="str">
        <f t="shared" si="240"/>
        <v/>
      </c>
      <c r="J1108" s="298" t="str">
        <f t="shared" si="241"/>
        <v/>
      </c>
      <c r="K1108" s="383"/>
      <c r="L1108" s="270">
        <v>1</v>
      </c>
    </row>
    <row r="1109" customFormat="1" hidden="1" spans="1:12">
      <c r="A1109" s="237">
        <v>2170202</v>
      </c>
      <c r="B1109" s="237" t="s">
        <v>990</v>
      </c>
      <c r="C1109" s="290">
        <v>0</v>
      </c>
      <c r="D1109" s="290">
        <v>0</v>
      </c>
      <c r="E1109" s="290"/>
      <c r="F1109" s="374">
        <f t="shared" si="243"/>
        <v>0</v>
      </c>
      <c r="G1109" s="290">
        <f t="shared" si="239"/>
        <v>0</v>
      </c>
      <c r="H1109" s="290">
        <v>0</v>
      </c>
      <c r="I1109" s="298" t="str">
        <f t="shared" si="240"/>
        <v/>
      </c>
      <c r="J1109" s="298" t="str">
        <f t="shared" si="241"/>
        <v/>
      </c>
      <c r="K1109" s="383"/>
      <c r="L1109" s="270">
        <v>1</v>
      </c>
    </row>
    <row r="1110" customFormat="1" hidden="1" spans="1:12">
      <c r="A1110" s="237">
        <v>2170203</v>
      </c>
      <c r="B1110" s="237" t="s">
        <v>991</v>
      </c>
      <c r="C1110" s="290">
        <v>0</v>
      </c>
      <c r="D1110" s="290">
        <v>0</v>
      </c>
      <c r="E1110" s="290"/>
      <c r="F1110" s="374">
        <f t="shared" si="243"/>
        <v>0</v>
      </c>
      <c r="G1110" s="290">
        <f t="shared" si="239"/>
        <v>0</v>
      </c>
      <c r="H1110" s="290">
        <v>0</v>
      </c>
      <c r="I1110" s="298" t="str">
        <f t="shared" si="240"/>
        <v/>
      </c>
      <c r="J1110" s="298" t="str">
        <f t="shared" si="241"/>
        <v/>
      </c>
      <c r="K1110" s="383"/>
      <c r="L1110" s="270">
        <v>1</v>
      </c>
    </row>
    <row r="1111" customFormat="1" hidden="1" spans="1:12">
      <c r="A1111" s="237">
        <v>2170204</v>
      </c>
      <c r="B1111" s="237" t="s">
        <v>992</v>
      </c>
      <c r="C1111" s="290">
        <v>0</v>
      </c>
      <c r="D1111" s="290">
        <v>0</v>
      </c>
      <c r="E1111" s="290"/>
      <c r="F1111" s="374">
        <f t="shared" si="243"/>
        <v>0</v>
      </c>
      <c r="G1111" s="290">
        <f t="shared" si="239"/>
        <v>0</v>
      </c>
      <c r="H1111" s="290">
        <v>0</v>
      </c>
      <c r="I1111" s="298" t="str">
        <f t="shared" si="240"/>
        <v/>
      </c>
      <c r="J1111" s="298" t="str">
        <f t="shared" si="241"/>
        <v/>
      </c>
      <c r="K1111" s="383"/>
      <c r="L1111" s="270">
        <v>1</v>
      </c>
    </row>
    <row r="1112" customFormat="1" hidden="1" spans="1:12">
      <c r="A1112" s="237">
        <v>2170205</v>
      </c>
      <c r="B1112" s="237" t="s">
        <v>993</v>
      </c>
      <c r="C1112" s="290">
        <v>0</v>
      </c>
      <c r="D1112" s="290">
        <v>0</v>
      </c>
      <c r="E1112" s="290"/>
      <c r="F1112" s="374">
        <f t="shared" si="243"/>
        <v>0</v>
      </c>
      <c r="G1112" s="290">
        <f t="shared" si="239"/>
        <v>0</v>
      </c>
      <c r="H1112" s="290">
        <v>0</v>
      </c>
      <c r="I1112" s="298" t="str">
        <f t="shared" si="240"/>
        <v/>
      </c>
      <c r="J1112" s="298" t="str">
        <f t="shared" si="241"/>
        <v/>
      </c>
      <c r="K1112" s="383"/>
      <c r="L1112" s="270">
        <v>1</v>
      </c>
    </row>
    <row r="1113" customFormat="1" hidden="1" spans="1:12">
      <c r="A1113" s="237">
        <v>2170206</v>
      </c>
      <c r="B1113" s="237" t="s">
        <v>994</v>
      </c>
      <c r="C1113" s="290">
        <v>0</v>
      </c>
      <c r="D1113" s="290">
        <v>0</v>
      </c>
      <c r="E1113" s="290"/>
      <c r="F1113" s="374">
        <f t="shared" si="243"/>
        <v>0</v>
      </c>
      <c r="G1113" s="290">
        <f t="shared" si="239"/>
        <v>0</v>
      </c>
      <c r="H1113" s="290">
        <v>0</v>
      </c>
      <c r="I1113" s="298" t="str">
        <f t="shared" si="240"/>
        <v/>
      </c>
      <c r="J1113" s="298" t="str">
        <f t="shared" si="241"/>
        <v/>
      </c>
      <c r="K1113" s="383"/>
      <c r="L1113" s="270">
        <v>1</v>
      </c>
    </row>
    <row r="1114" customFormat="1" hidden="1" spans="1:12">
      <c r="A1114" s="237">
        <v>2170207</v>
      </c>
      <c r="B1114" s="237" t="s">
        <v>995</v>
      </c>
      <c r="C1114" s="290">
        <v>0</v>
      </c>
      <c r="D1114" s="290">
        <v>0</v>
      </c>
      <c r="E1114" s="290"/>
      <c r="F1114" s="374">
        <f t="shared" si="243"/>
        <v>0</v>
      </c>
      <c r="G1114" s="290">
        <f t="shared" si="239"/>
        <v>0</v>
      </c>
      <c r="H1114" s="290">
        <v>0</v>
      </c>
      <c r="I1114" s="298" t="str">
        <f t="shared" si="240"/>
        <v/>
      </c>
      <c r="J1114" s="298" t="str">
        <f t="shared" si="241"/>
        <v/>
      </c>
      <c r="K1114" s="383"/>
      <c r="L1114" s="270">
        <v>1</v>
      </c>
    </row>
    <row r="1115" s="270" customFormat="1" hidden="1" spans="1:12">
      <c r="A1115" s="237">
        <v>2170208</v>
      </c>
      <c r="B1115" s="237" t="s">
        <v>996</v>
      </c>
      <c r="C1115" s="290">
        <v>0</v>
      </c>
      <c r="D1115" s="290">
        <v>0</v>
      </c>
      <c r="E1115" s="290"/>
      <c r="F1115" s="374">
        <f t="shared" si="243"/>
        <v>0</v>
      </c>
      <c r="G1115" s="290">
        <f t="shared" si="239"/>
        <v>0</v>
      </c>
      <c r="H1115" s="290">
        <v>0</v>
      </c>
      <c r="I1115" s="298" t="str">
        <f t="shared" si="240"/>
        <v/>
      </c>
      <c r="J1115" s="298" t="str">
        <f t="shared" si="241"/>
        <v/>
      </c>
      <c r="K1115" s="383"/>
      <c r="L1115" s="270">
        <v>1</v>
      </c>
    </row>
    <row r="1116" s="270" customFormat="1" hidden="1" spans="1:12">
      <c r="A1116" s="237">
        <v>2170299</v>
      </c>
      <c r="B1116" s="237" t="s">
        <v>997</v>
      </c>
      <c r="C1116" s="290">
        <v>0</v>
      </c>
      <c r="D1116" s="290">
        <v>0</v>
      </c>
      <c r="E1116" s="290"/>
      <c r="F1116" s="374">
        <f t="shared" si="243"/>
        <v>0</v>
      </c>
      <c r="G1116" s="290">
        <f t="shared" si="239"/>
        <v>0</v>
      </c>
      <c r="H1116" s="290">
        <v>0</v>
      </c>
      <c r="I1116" s="298" t="str">
        <f t="shared" si="240"/>
        <v/>
      </c>
      <c r="J1116" s="298" t="str">
        <f t="shared" si="241"/>
        <v/>
      </c>
      <c r="K1116" s="383"/>
      <c r="L1116" s="270">
        <v>1</v>
      </c>
    </row>
    <row r="1117" s="217" customFormat="1" spans="1:11">
      <c r="A1117" s="237">
        <v>21703</v>
      </c>
      <c r="B1117" s="373" t="s">
        <v>998</v>
      </c>
      <c r="C1117" s="290">
        <f t="shared" ref="C1117:H1117" si="247">SUM(C1118:C1122)</f>
        <v>0</v>
      </c>
      <c r="D1117" s="290">
        <f t="shared" si="247"/>
        <v>17</v>
      </c>
      <c r="E1117" s="290">
        <v>0</v>
      </c>
      <c r="F1117" s="290">
        <f t="shared" si="247"/>
        <v>0</v>
      </c>
      <c r="G1117" s="290">
        <f t="shared" si="247"/>
        <v>0</v>
      </c>
      <c r="H1117" s="290">
        <f t="shared" si="247"/>
        <v>0</v>
      </c>
      <c r="I1117" s="298" t="str">
        <f t="shared" si="240"/>
        <v/>
      </c>
      <c r="J1117" s="298" t="str">
        <f t="shared" si="241"/>
        <v/>
      </c>
      <c r="K1117" s="383"/>
    </row>
    <row r="1118" customFormat="1" hidden="1" spans="1:12">
      <c r="A1118" s="237">
        <v>2170301</v>
      </c>
      <c r="B1118" s="237" t="s">
        <v>999</v>
      </c>
      <c r="C1118" s="290">
        <v>0</v>
      </c>
      <c r="D1118" s="290">
        <v>0</v>
      </c>
      <c r="E1118" s="290"/>
      <c r="F1118" s="374">
        <f t="shared" si="243"/>
        <v>0</v>
      </c>
      <c r="G1118" s="290">
        <f t="shared" si="239"/>
        <v>0</v>
      </c>
      <c r="H1118" s="290">
        <v>0</v>
      </c>
      <c r="I1118" s="298" t="str">
        <f t="shared" si="240"/>
        <v/>
      </c>
      <c r="J1118" s="298" t="str">
        <f t="shared" si="241"/>
        <v/>
      </c>
      <c r="K1118" s="383"/>
      <c r="L1118" s="270">
        <v>1</v>
      </c>
    </row>
    <row r="1119" customFormat="1" hidden="1" spans="1:12">
      <c r="A1119" s="237">
        <v>2170302</v>
      </c>
      <c r="B1119" s="237" t="s">
        <v>1000</v>
      </c>
      <c r="C1119" s="290">
        <v>0</v>
      </c>
      <c r="D1119" s="290">
        <v>0</v>
      </c>
      <c r="E1119" s="290">
        <v>0</v>
      </c>
      <c r="F1119" s="374">
        <f t="shared" si="243"/>
        <v>0</v>
      </c>
      <c r="G1119" s="290">
        <f t="shared" si="239"/>
        <v>0</v>
      </c>
      <c r="H1119" s="290">
        <v>0</v>
      </c>
      <c r="I1119" s="298" t="str">
        <f t="shared" si="240"/>
        <v/>
      </c>
      <c r="J1119" s="298" t="str">
        <f t="shared" si="241"/>
        <v/>
      </c>
      <c r="K1119" s="383"/>
      <c r="L1119" s="270">
        <v>1</v>
      </c>
    </row>
    <row r="1120" customFormat="1" hidden="1" spans="1:12">
      <c r="A1120" s="237">
        <v>2170303</v>
      </c>
      <c r="B1120" s="237" t="s">
        <v>1001</v>
      </c>
      <c r="C1120" s="290">
        <v>0</v>
      </c>
      <c r="D1120" s="290">
        <v>0</v>
      </c>
      <c r="E1120" s="290"/>
      <c r="F1120" s="374">
        <f t="shared" si="243"/>
        <v>0</v>
      </c>
      <c r="G1120" s="290">
        <f t="shared" si="239"/>
        <v>0</v>
      </c>
      <c r="H1120" s="290">
        <v>0</v>
      </c>
      <c r="I1120" s="298" t="str">
        <f t="shared" si="240"/>
        <v/>
      </c>
      <c r="J1120" s="298" t="str">
        <f t="shared" si="241"/>
        <v/>
      </c>
      <c r="K1120" s="383"/>
      <c r="L1120" s="270">
        <v>1</v>
      </c>
    </row>
    <row r="1121" s="270" customFormat="1" hidden="1" spans="1:12">
      <c r="A1121" s="237">
        <v>2170304</v>
      </c>
      <c r="B1121" s="237" t="s">
        <v>1002</v>
      </c>
      <c r="C1121" s="290">
        <v>0</v>
      </c>
      <c r="D1121" s="290">
        <v>0</v>
      </c>
      <c r="E1121" s="290"/>
      <c r="F1121" s="374">
        <f t="shared" si="243"/>
        <v>0</v>
      </c>
      <c r="G1121" s="290">
        <f t="shared" si="239"/>
        <v>0</v>
      </c>
      <c r="H1121" s="290">
        <v>0</v>
      </c>
      <c r="I1121" s="298" t="str">
        <f t="shared" si="240"/>
        <v/>
      </c>
      <c r="J1121" s="298" t="str">
        <f t="shared" si="241"/>
        <v/>
      </c>
      <c r="K1121" s="383"/>
      <c r="L1121" s="270">
        <v>1</v>
      </c>
    </row>
    <row r="1122" s="270" customFormat="1" spans="1:11">
      <c r="A1122" s="237">
        <v>2170399</v>
      </c>
      <c r="B1122" s="237" t="s">
        <v>1003</v>
      </c>
      <c r="C1122" s="290">
        <v>0</v>
      </c>
      <c r="D1122" s="290">
        <v>17</v>
      </c>
      <c r="E1122" s="290"/>
      <c r="F1122" s="374">
        <f t="shared" si="243"/>
        <v>0</v>
      </c>
      <c r="G1122" s="290">
        <f t="shared" si="239"/>
        <v>0</v>
      </c>
      <c r="H1122" s="290">
        <v>0</v>
      </c>
      <c r="I1122" s="298" t="str">
        <f t="shared" si="240"/>
        <v/>
      </c>
      <c r="J1122" s="298" t="str">
        <f t="shared" si="241"/>
        <v/>
      </c>
      <c r="K1122" s="383"/>
    </row>
    <row r="1123" s="270" customFormat="1" hidden="1" spans="1:12">
      <c r="A1123" s="237">
        <v>21704</v>
      </c>
      <c r="B1123" s="373" t="s">
        <v>1004</v>
      </c>
      <c r="C1123" s="290">
        <f t="shared" ref="C1123:H1123" si="248">SUM(C1124:C1125)</f>
        <v>0</v>
      </c>
      <c r="D1123" s="290">
        <f t="shared" si="248"/>
        <v>0</v>
      </c>
      <c r="E1123" s="290">
        <v>0</v>
      </c>
      <c r="F1123" s="290">
        <f t="shared" si="248"/>
        <v>0</v>
      </c>
      <c r="G1123" s="290">
        <f t="shared" si="248"/>
        <v>0</v>
      </c>
      <c r="H1123" s="290">
        <f t="shared" si="248"/>
        <v>0</v>
      </c>
      <c r="I1123" s="298" t="str">
        <f t="shared" si="240"/>
        <v/>
      </c>
      <c r="J1123" s="298" t="str">
        <f t="shared" si="241"/>
        <v/>
      </c>
      <c r="K1123" s="383"/>
      <c r="L1123" s="270">
        <v>1</v>
      </c>
    </row>
    <row r="1124" s="270" customFormat="1" hidden="1" spans="1:12">
      <c r="A1124" s="237">
        <v>2170401</v>
      </c>
      <c r="B1124" s="237" t="s">
        <v>1005</v>
      </c>
      <c r="C1124" s="290">
        <v>0</v>
      </c>
      <c r="D1124" s="290">
        <v>0</v>
      </c>
      <c r="E1124" s="290"/>
      <c r="F1124" s="374">
        <f t="shared" si="243"/>
        <v>0</v>
      </c>
      <c r="G1124" s="290">
        <f t="shared" si="239"/>
        <v>0</v>
      </c>
      <c r="H1124" s="290">
        <v>0</v>
      </c>
      <c r="I1124" s="298" t="str">
        <f t="shared" si="240"/>
        <v/>
      </c>
      <c r="J1124" s="298" t="str">
        <f t="shared" si="241"/>
        <v/>
      </c>
      <c r="K1124" s="383"/>
      <c r="L1124" s="270">
        <v>1</v>
      </c>
    </row>
    <row r="1125" s="270" customFormat="1" hidden="1" spans="1:12">
      <c r="A1125" s="237">
        <v>2170499</v>
      </c>
      <c r="B1125" s="237" t="s">
        <v>1006</v>
      </c>
      <c r="C1125" s="290">
        <v>0</v>
      </c>
      <c r="D1125" s="290">
        <v>0</v>
      </c>
      <c r="E1125" s="290"/>
      <c r="F1125" s="374">
        <f t="shared" si="243"/>
        <v>0</v>
      </c>
      <c r="G1125" s="290">
        <f t="shared" si="239"/>
        <v>0</v>
      </c>
      <c r="H1125" s="290">
        <v>0</v>
      </c>
      <c r="I1125" s="298" t="str">
        <f t="shared" si="240"/>
        <v/>
      </c>
      <c r="J1125" s="298" t="str">
        <f t="shared" si="241"/>
        <v/>
      </c>
      <c r="K1125" s="383"/>
      <c r="L1125" s="270">
        <v>1</v>
      </c>
    </row>
    <row r="1126" customFormat="1" hidden="1" spans="1:12">
      <c r="A1126" s="237">
        <v>21799</v>
      </c>
      <c r="B1126" s="373" t="s">
        <v>1007</v>
      </c>
      <c r="C1126" s="290">
        <f t="shared" ref="C1126:H1126" si="249">C1127+C1128</f>
        <v>0</v>
      </c>
      <c r="D1126" s="290">
        <f t="shared" si="249"/>
        <v>0</v>
      </c>
      <c r="E1126" s="290">
        <v>0</v>
      </c>
      <c r="F1126" s="290">
        <f t="shared" si="249"/>
        <v>0</v>
      </c>
      <c r="G1126" s="290">
        <f t="shared" si="249"/>
        <v>0</v>
      </c>
      <c r="H1126" s="290">
        <f t="shared" si="249"/>
        <v>0</v>
      </c>
      <c r="I1126" s="298" t="str">
        <f t="shared" si="240"/>
        <v/>
      </c>
      <c r="J1126" s="298" t="str">
        <f t="shared" si="241"/>
        <v/>
      </c>
      <c r="K1126" s="383"/>
      <c r="L1126" s="270">
        <v>1</v>
      </c>
    </row>
    <row r="1127" customFormat="1" hidden="1" spans="1:12">
      <c r="A1127" s="237">
        <v>2179902</v>
      </c>
      <c r="B1127" s="237" t="s">
        <v>1224</v>
      </c>
      <c r="C1127" s="290">
        <v>0</v>
      </c>
      <c r="D1127" s="290">
        <v>0</v>
      </c>
      <c r="E1127" s="290"/>
      <c r="F1127" s="374">
        <f t="shared" si="243"/>
        <v>0</v>
      </c>
      <c r="G1127" s="290">
        <f t="shared" si="239"/>
        <v>0</v>
      </c>
      <c r="H1127" s="290">
        <v>0</v>
      </c>
      <c r="I1127" s="298" t="str">
        <f t="shared" si="240"/>
        <v/>
      </c>
      <c r="J1127" s="298" t="str">
        <f t="shared" si="241"/>
        <v/>
      </c>
      <c r="K1127" s="383"/>
      <c r="L1127" s="270">
        <v>1</v>
      </c>
    </row>
    <row r="1128" customFormat="1" hidden="1" spans="1:12">
      <c r="A1128" s="237">
        <v>2179999</v>
      </c>
      <c r="B1128" s="237" t="s">
        <v>1008</v>
      </c>
      <c r="C1128" s="290">
        <v>0</v>
      </c>
      <c r="D1128" s="290">
        <v>0</v>
      </c>
      <c r="E1128" s="290"/>
      <c r="F1128" s="374">
        <f t="shared" si="243"/>
        <v>0</v>
      </c>
      <c r="G1128" s="290">
        <f t="shared" si="239"/>
        <v>0</v>
      </c>
      <c r="H1128" s="290">
        <v>0</v>
      </c>
      <c r="I1128" s="298" t="str">
        <f t="shared" si="240"/>
        <v/>
      </c>
      <c r="J1128" s="298" t="str">
        <f t="shared" si="241"/>
        <v/>
      </c>
      <c r="K1128" s="383"/>
      <c r="L1128" s="270">
        <v>1</v>
      </c>
    </row>
    <row r="1129" hidden="1" spans="1:12">
      <c r="A1129" s="237">
        <v>219</v>
      </c>
      <c r="B1129" s="373" t="s">
        <v>1010</v>
      </c>
      <c r="C1129" s="290">
        <f t="shared" ref="C1129:H1129" si="250">SUM(C1130:C1138)</f>
        <v>0</v>
      </c>
      <c r="D1129" s="290">
        <f t="shared" si="250"/>
        <v>0</v>
      </c>
      <c r="E1129" s="290">
        <v>0</v>
      </c>
      <c r="F1129" s="290">
        <f t="shared" si="250"/>
        <v>0</v>
      </c>
      <c r="G1129" s="290">
        <f t="shared" si="250"/>
        <v>0</v>
      </c>
      <c r="H1129" s="290">
        <f t="shared" si="250"/>
        <v>0</v>
      </c>
      <c r="I1129" s="298" t="str">
        <f t="shared" si="240"/>
        <v/>
      </c>
      <c r="J1129" s="298" t="str">
        <f t="shared" si="241"/>
        <v/>
      </c>
      <c r="L1129" s="270">
        <v>1</v>
      </c>
    </row>
    <row r="1130" customFormat="1" hidden="1" spans="1:12">
      <c r="A1130" s="237">
        <v>21901</v>
      </c>
      <c r="B1130" s="373" t="s">
        <v>1011</v>
      </c>
      <c r="C1130" s="290"/>
      <c r="D1130" s="290"/>
      <c r="E1130" s="290"/>
      <c r="F1130" s="374">
        <f t="shared" si="243"/>
        <v>0</v>
      </c>
      <c r="G1130" s="290">
        <f t="shared" si="239"/>
        <v>0</v>
      </c>
      <c r="H1130" s="290"/>
      <c r="I1130" s="298" t="str">
        <f t="shared" si="240"/>
        <v/>
      </c>
      <c r="J1130" s="298" t="str">
        <f t="shared" si="241"/>
        <v/>
      </c>
      <c r="K1130" s="383"/>
      <c r="L1130" s="270">
        <v>1</v>
      </c>
    </row>
    <row r="1131" customFormat="1" hidden="1" spans="1:12">
      <c r="A1131" s="237">
        <v>21902</v>
      </c>
      <c r="B1131" s="373" t="s">
        <v>1012</v>
      </c>
      <c r="C1131" s="290"/>
      <c r="D1131" s="290"/>
      <c r="E1131" s="290"/>
      <c r="F1131" s="374">
        <f t="shared" si="243"/>
        <v>0</v>
      </c>
      <c r="G1131" s="290">
        <f t="shared" si="239"/>
        <v>0</v>
      </c>
      <c r="H1131" s="290"/>
      <c r="I1131" s="298" t="str">
        <f t="shared" si="240"/>
        <v/>
      </c>
      <c r="J1131" s="298" t="str">
        <f t="shared" si="241"/>
        <v/>
      </c>
      <c r="K1131" s="383"/>
      <c r="L1131" s="270">
        <v>1</v>
      </c>
    </row>
    <row r="1132" customFormat="1" hidden="1" spans="1:12">
      <c r="A1132" s="237">
        <v>21903</v>
      </c>
      <c r="B1132" s="373" t="s">
        <v>1225</v>
      </c>
      <c r="C1132" s="290"/>
      <c r="D1132" s="290"/>
      <c r="E1132" s="290"/>
      <c r="F1132" s="374">
        <f t="shared" si="243"/>
        <v>0</v>
      </c>
      <c r="G1132" s="290">
        <f t="shared" si="239"/>
        <v>0</v>
      </c>
      <c r="H1132" s="290"/>
      <c r="I1132" s="298" t="str">
        <f t="shared" si="240"/>
        <v/>
      </c>
      <c r="J1132" s="298" t="str">
        <f t="shared" si="241"/>
        <v/>
      </c>
      <c r="K1132" s="383"/>
      <c r="L1132" s="270">
        <v>1</v>
      </c>
    </row>
    <row r="1133" customFormat="1" hidden="1" spans="1:12">
      <c r="A1133" s="237">
        <v>21904</v>
      </c>
      <c r="B1133" s="373" t="s">
        <v>1226</v>
      </c>
      <c r="C1133" s="290"/>
      <c r="D1133" s="290"/>
      <c r="E1133" s="290"/>
      <c r="F1133" s="374">
        <f t="shared" si="243"/>
        <v>0</v>
      </c>
      <c r="G1133" s="290">
        <f t="shared" si="239"/>
        <v>0</v>
      </c>
      <c r="H1133" s="290"/>
      <c r="I1133" s="298" t="str">
        <f t="shared" si="240"/>
        <v/>
      </c>
      <c r="J1133" s="298" t="str">
        <f t="shared" si="241"/>
        <v/>
      </c>
      <c r="K1133" s="383"/>
      <c r="L1133" s="270">
        <v>1</v>
      </c>
    </row>
    <row r="1134" customFormat="1" hidden="1" spans="1:12">
      <c r="A1134" s="237">
        <v>21905</v>
      </c>
      <c r="B1134" s="373" t="s">
        <v>1015</v>
      </c>
      <c r="C1134" s="290"/>
      <c r="D1134" s="290"/>
      <c r="E1134" s="290"/>
      <c r="F1134" s="374">
        <f t="shared" si="243"/>
        <v>0</v>
      </c>
      <c r="G1134" s="290">
        <f t="shared" si="239"/>
        <v>0</v>
      </c>
      <c r="H1134" s="290"/>
      <c r="I1134" s="298" t="str">
        <f t="shared" si="240"/>
        <v/>
      </c>
      <c r="J1134" s="298" t="str">
        <f t="shared" si="241"/>
        <v/>
      </c>
      <c r="K1134" s="383"/>
      <c r="L1134" s="270">
        <v>1</v>
      </c>
    </row>
    <row r="1135" customFormat="1" hidden="1" spans="1:12">
      <c r="A1135" s="237">
        <v>21906</v>
      </c>
      <c r="B1135" s="373" t="s">
        <v>777</v>
      </c>
      <c r="C1135" s="290"/>
      <c r="D1135" s="290"/>
      <c r="E1135" s="290"/>
      <c r="F1135" s="374">
        <f t="shared" si="243"/>
        <v>0</v>
      </c>
      <c r="G1135" s="290">
        <f t="shared" si="239"/>
        <v>0</v>
      </c>
      <c r="H1135" s="290"/>
      <c r="I1135" s="298" t="str">
        <f t="shared" si="240"/>
        <v/>
      </c>
      <c r="J1135" s="298" t="str">
        <f t="shared" si="241"/>
        <v/>
      </c>
      <c r="K1135" s="383"/>
      <c r="L1135" s="270">
        <v>1</v>
      </c>
    </row>
    <row r="1136" customFormat="1" hidden="1" spans="1:12">
      <c r="A1136" s="237">
        <v>21907</v>
      </c>
      <c r="B1136" s="373" t="s">
        <v>1017</v>
      </c>
      <c r="C1136" s="290"/>
      <c r="D1136" s="290"/>
      <c r="E1136" s="290"/>
      <c r="F1136" s="374">
        <f t="shared" si="243"/>
        <v>0</v>
      </c>
      <c r="G1136" s="290">
        <f t="shared" si="239"/>
        <v>0</v>
      </c>
      <c r="H1136" s="290"/>
      <c r="I1136" s="298" t="str">
        <f t="shared" si="240"/>
        <v/>
      </c>
      <c r="J1136" s="298" t="str">
        <f t="shared" si="241"/>
        <v/>
      </c>
      <c r="K1136" s="383"/>
      <c r="L1136" s="270">
        <v>1</v>
      </c>
    </row>
    <row r="1137" customFormat="1" hidden="1" spans="1:12">
      <c r="A1137" s="237">
        <v>21908</v>
      </c>
      <c r="B1137" s="373" t="s">
        <v>1018</v>
      </c>
      <c r="C1137" s="290"/>
      <c r="D1137" s="290"/>
      <c r="E1137" s="290"/>
      <c r="F1137" s="374">
        <f t="shared" si="243"/>
        <v>0</v>
      </c>
      <c r="G1137" s="290">
        <f t="shared" si="239"/>
        <v>0</v>
      </c>
      <c r="H1137" s="290"/>
      <c r="I1137" s="298" t="str">
        <f t="shared" si="240"/>
        <v/>
      </c>
      <c r="J1137" s="298" t="str">
        <f t="shared" si="241"/>
        <v/>
      </c>
      <c r="K1137" s="383"/>
      <c r="L1137" s="270">
        <v>1</v>
      </c>
    </row>
    <row r="1138" customFormat="1" hidden="1" spans="1:12">
      <c r="A1138" s="237">
        <v>21999</v>
      </c>
      <c r="B1138" s="373" t="s">
        <v>1019</v>
      </c>
      <c r="C1138" s="290"/>
      <c r="D1138" s="290"/>
      <c r="E1138" s="290"/>
      <c r="F1138" s="374">
        <f t="shared" si="243"/>
        <v>0</v>
      </c>
      <c r="G1138" s="290">
        <f t="shared" si="239"/>
        <v>0</v>
      </c>
      <c r="H1138" s="290"/>
      <c r="I1138" s="298" t="str">
        <f t="shared" si="240"/>
        <v/>
      </c>
      <c r="J1138" s="298" t="str">
        <f t="shared" si="241"/>
        <v/>
      </c>
      <c r="K1138" s="383"/>
      <c r="L1138" s="270">
        <v>1</v>
      </c>
    </row>
    <row r="1139" spans="1:10">
      <c r="A1139" s="237">
        <v>220</v>
      </c>
      <c r="B1139" s="373" t="s">
        <v>1020</v>
      </c>
      <c r="C1139" s="290">
        <f t="shared" ref="C1139:H1139" si="251">C1140+C1167+C1182</f>
        <v>1870</v>
      </c>
      <c r="D1139" s="290">
        <f t="shared" si="251"/>
        <v>3754</v>
      </c>
      <c r="E1139" s="290">
        <v>4504</v>
      </c>
      <c r="F1139" s="290">
        <f t="shared" si="251"/>
        <v>-2203</v>
      </c>
      <c r="G1139" s="290">
        <f t="shared" si="251"/>
        <v>2301</v>
      </c>
      <c r="H1139" s="290">
        <f t="shared" si="251"/>
        <v>1158</v>
      </c>
      <c r="I1139" s="298">
        <f t="shared" si="240"/>
        <v>50.3</v>
      </c>
      <c r="J1139" s="298">
        <f t="shared" si="241"/>
        <v>61.9</v>
      </c>
    </row>
    <row r="1140" s="217" customFormat="1" spans="1:11">
      <c r="A1140" s="237">
        <v>22001</v>
      </c>
      <c r="B1140" s="373" t="s">
        <v>1021</v>
      </c>
      <c r="C1140" s="290">
        <f t="shared" ref="C1140:H1140" si="252">SUM(C1141:C1166)</f>
        <v>1279</v>
      </c>
      <c r="D1140" s="290">
        <f t="shared" si="252"/>
        <v>3313</v>
      </c>
      <c r="E1140" s="290">
        <v>4207</v>
      </c>
      <c r="F1140" s="290">
        <f t="shared" si="252"/>
        <v>-2313</v>
      </c>
      <c r="G1140" s="290">
        <f t="shared" si="252"/>
        <v>1894</v>
      </c>
      <c r="H1140" s="290">
        <f t="shared" si="252"/>
        <v>751</v>
      </c>
      <c r="I1140" s="298">
        <f t="shared" si="240"/>
        <v>39.7</v>
      </c>
      <c r="J1140" s="298">
        <f t="shared" si="241"/>
        <v>58.7</v>
      </c>
      <c r="K1140" s="383"/>
    </row>
    <row r="1141" s="217" customFormat="1" spans="1:11">
      <c r="A1141" s="237">
        <v>2200101</v>
      </c>
      <c r="B1141" s="237" t="s">
        <v>135</v>
      </c>
      <c r="C1141" s="290">
        <v>221</v>
      </c>
      <c r="D1141" s="290">
        <v>320</v>
      </c>
      <c r="E1141" s="290"/>
      <c r="F1141" s="374">
        <f t="shared" si="243"/>
        <v>0</v>
      </c>
      <c r="G1141" s="290">
        <f t="shared" si="239"/>
        <v>0</v>
      </c>
      <c r="H1141" s="290">
        <v>0</v>
      </c>
      <c r="I1141" s="298" t="str">
        <f t="shared" si="240"/>
        <v/>
      </c>
      <c r="J1141" s="298">
        <f t="shared" si="241"/>
        <v>0</v>
      </c>
      <c r="K1141" s="383"/>
    </row>
    <row r="1142" s="217" customFormat="1" spans="1:11">
      <c r="A1142" s="237">
        <v>2200102</v>
      </c>
      <c r="B1142" s="237" t="s">
        <v>136</v>
      </c>
      <c r="C1142" s="290">
        <v>0</v>
      </c>
      <c r="D1142" s="290">
        <v>10</v>
      </c>
      <c r="E1142" s="290">
        <v>167</v>
      </c>
      <c r="F1142" s="374">
        <f t="shared" si="243"/>
        <v>0</v>
      </c>
      <c r="G1142" s="290">
        <f t="shared" si="239"/>
        <v>167</v>
      </c>
      <c r="H1142" s="290">
        <v>167</v>
      </c>
      <c r="I1142" s="298">
        <f t="shared" si="240"/>
        <v>100</v>
      </c>
      <c r="J1142" s="298" t="str">
        <f t="shared" si="241"/>
        <v/>
      </c>
      <c r="K1142" s="383"/>
    </row>
    <row r="1143" s="270" customFormat="1" hidden="1" spans="1:12">
      <c r="A1143" s="237">
        <v>2200103</v>
      </c>
      <c r="B1143" s="237" t="s">
        <v>137</v>
      </c>
      <c r="C1143" s="290">
        <v>0</v>
      </c>
      <c r="D1143" s="290">
        <v>0</v>
      </c>
      <c r="E1143" s="290"/>
      <c r="F1143" s="374">
        <f t="shared" si="243"/>
        <v>0</v>
      </c>
      <c r="G1143" s="290">
        <f t="shared" si="239"/>
        <v>0</v>
      </c>
      <c r="H1143" s="290">
        <v>0</v>
      </c>
      <c r="I1143" s="298" t="str">
        <f t="shared" si="240"/>
        <v/>
      </c>
      <c r="J1143" s="298" t="str">
        <f t="shared" si="241"/>
        <v/>
      </c>
      <c r="K1143" s="383"/>
      <c r="L1143" s="270">
        <v>1</v>
      </c>
    </row>
    <row r="1144" s="217" customFormat="1" spans="1:11">
      <c r="A1144" s="237">
        <v>2200104</v>
      </c>
      <c r="B1144" s="237" t="s">
        <v>1022</v>
      </c>
      <c r="C1144" s="290">
        <v>93</v>
      </c>
      <c r="D1144" s="290">
        <v>1321</v>
      </c>
      <c r="E1144" s="290"/>
      <c r="F1144" s="374">
        <f t="shared" si="243"/>
        <v>0</v>
      </c>
      <c r="G1144" s="290">
        <f t="shared" si="239"/>
        <v>0</v>
      </c>
      <c r="H1144" s="290">
        <v>0</v>
      </c>
      <c r="I1144" s="298" t="str">
        <f t="shared" si="240"/>
        <v/>
      </c>
      <c r="J1144" s="298">
        <f t="shared" si="241"/>
        <v>0</v>
      </c>
      <c r="K1144" s="383"/>
    </row>
    <row r="1145" s="270" customFormat="1" spans="1:11">
      <c r="A1145" s="237">
        <v>2200106</v>
      </c>
      <c r="B1145" s="237" t="s">
        <v>1023</v>
      </c>
      <c r="C1145" s="290">
        <v>330</v>
      </c>
      <c r="D1145" s="290">
        <v>984</v>
      </c>
      <c r="E1145" s="290">
        <v>3864</v>
      </c>
      <c r="F1145" s="374">
        <f t="shared" si="243"/>
        <v>-2313</v>
      </c>
      <c r="G1145" s="290">
        <f t="shared" si="239"/>
        <v>1551</v>
      </c>
      <c r="H1145" s="290">
        <v>408</v>
      </c>
      <c r="I1145" s="298">
        <f t="shared" si="240"/>
        <v>26.3</v>
      </c>
      <c r="J1145" s="298">
        <f t="shared" si="241"/>
        <v>123.6</v>
      </c>
      <c r="K1145" s="383">
        <v>1143</v>
      </c>
    </row>
    <row r="1146" customFormat="1" hidden="1" spans="1:12">
      <c r="A1146" s="237">
        <v>2200107</v>
      </c>
      <c r="B1146" s="237" t="s">
        <v>1024</v>
      </c>
      <c r="C1146" s="290">
        <v>0</v>
      </c>
      <c r="D1146" s="290">
        <v>0</v>
      </c>
      <c r="E1146" s="290"/>
      <c r="F1146" s="374">
        <f t="shared" si="243"/>
        <v>0</v>
      </c>
      <c r="G1146" s="290">
        <f t="shared" si="239"/>
        <v>0</v>
      </c>
      <c r="H1146" s="290">
        <v>0</v>
      </c>
      <c r="I1146" s="298" t="str">
        <f t="shared" si="240"/>
        <v/>
      </c>
      <c r="J1146" s="298" t="str">
        <f t="shared" si="241"/>
        <v/>
      </c>
      <c r="K1146" s="383"/>
      <c r="L1146" s="270">
        <v>1</v>
      </c>
    </row>
    <row r="1147" customFormat="1" hidden="1" spans="1:12">
      <c r="A1147" s="237">
        <v>2200108</v>
      </c>
      <c r="B1147" s="237" t="s">
        <v>1025</v>
      </c>
      <c r="C1147" s="290">
        <v>0</v>
      </c>
      <c r="D1147" s="290">
        <v>0</v>
      </c>
      <c r="E1147" s="290"/>
      <c r="F1147" s="374">
        <f t="shared" si="243"/>
        <v>0</v>
      </c>
      <c r="G1147" s="290">
        <f t="shared" si="239"/>
        <v>0</v>
      </c>
      <c r="H1147" s="290">
        <v>0</v>
      </c>
      <c r="I1147" s="298" t="str">
        <f t="shared" si="240"/>
        <v/>
      </c>
      <c r="J1147" s="298" t="str">
        <f t="shared" si="241"/>
        <v/>
      </c>
      <c r="K1147" s="383"/>
      <c r="L1147" s="270">
        <v>1</v>
      </c>
    </row>
    <row r="1148" s="270" customFormat="1" hidden="1" spans="1:12">
      <c r="A1148" s="237">
        <v>2200109</v>
      </c>
      <c r="B1148" s="237" t="s">
        <v>1026</v>
      </c>
      <c r="C1148" s="290">
        <v>0</v>
      </c>
      <c r="D1148" s="290">
        <v>0</v>
      </c>
      <c r="E1148" s="290"/>
      <c r="F1148" s="374">
        <f t="shared" si="243"/>
        <v>0</v>
      </c>
      <c r="G1148" s="290">
        <f t="shared" si="239"/>
        <v>0</v>
      </c>
      <c r="H1148" s="290">
        <v>0</v>
      </c>
      <c r="I1148" s="298" t="str">
        <f t="shared" si="240"/>
        <v/>
      </c>
      <c r="J1148" s="298" t="str">
        <f t="shared" si="241"/>
        <v/>
      </c>
      <c r="K1148" s="383"/>
      <c r="L1148" s="270">
        <v>1</v>
      </c>
    </row>
    <row r="1149" s="217" customFormat="1" spans="1:11">
      <c r="A1149" s="237">
        <v>2200112</v>
      </c>
      <c r="B1149" s="237" t="s">
        <v>1027</v>
      </c>
      <c r="C1149" s="290">
        <v>156</v>
      </c>
      <c r="D1149" s="290">
        <v>190</v>
      </c>
      <c r="E1149" s="290">
        <v>176</v>
      </c>
      <c r="F1149" s="374">
        <f t="shared" si="243"/>
        <v>0</v>
      </c>
      <c r="G1149" s="290">
        <f t="shared" si="239"/>
        <v>176</v>
      </c>
      <c r="H1149" s="290">
        <v>176</v>
      </c>
      <c r="I1149" s="298">
        <f t="shared" si="240"/>
        <v>100</v>
      </c>
      <c r="J1149" s="298">
        <f t="shared" si="241"/>
        <v>112.8</v>
      </c>
      <c r="K1149" s="383"/>
    </row>
    <row r="1150" customFormat="1" hidden="1" spans="1:12">
      <c r="A1150" s="237">
        <v>2200113</v>
      </c>
      <c r="B1150" s="237" t="s">
        <v>1028</v>
      </c>
      <c r="C1150" s="290">
        <v>0</v>
      </c>
      <c r="D1150" s="290">
        <v>0</v>
      </c>
      <c r="E1150" s="290"/>
      <c r="F1150" s="374">
        <f t="shared" si="243"/>
        <v>0</v>
      </c>
      <c r="G1150" s="290">
        <f t="shared" si="239"/>
        <v>0</v>
      </c>
      <c r="H1150" s="290">
        <v>0</v>
      </c>
      <c r="I1150" s="298" t="str">
        <f t="shared" si="240"/>
        <v/>
      </c>
      <c r="J1150" s="298" t="str">
        <f t="shared" si="241"/>
        <v/>
      </c>
      <c r="K1150" s="383"/>
      <c r="L1150" s="270">
        <v>1</v>
      </c>
    </row>
    <row r="1151" customFormat="1" hidden="1" spans="1:12">
      <c r="A1151" s="237">
        <v>2200114</v>
      </c>
      <c r="B1151" s="237" t="s">
        <v>1029</v>
      </c>
      <c r="C1151" s="290">
        <v>0</v>
      </c>
      <c r="D1151" s="290">
        <v>0</v>
      </c>
      <c r="E1151" s="290"/>
      <c r="F1151" s="374">
        <f t="shared" si="243"/>
        <v>0</v>
      </c>
      <c r="G1151" s="290">
        <f t="shared" si="239"/>
        <v>0</v>
      </c>
      <c r="H1151" s="290">
        <v>0</v>
      </c>
      <c r="I1151" s="298" t="str">
        <f t="shared" si="240"/>
        <v/>
      </c>
      <c r="J1151" s="298" t="str">
        <f t="shared" si="241"/>
        <v/>
      </c>
      <c r="K1151" s="383"/>
      <c r="L1151" s="270">
        <v>1</v>
      </c>
    </row>
    <row r="1152" s="270" customFormat="1" hidden="1" spans="1:12">
      <c r="A1152" s="237">
        <v>2200115</v>
      </c>
      <c r="B1152" s="237" t="s">
        <v>1030</v>
      </c>
      <c r="C1152" s="290">
        <v>0</v>
      </c>
      <c r="D1152" s="290">
        <v>0</v>
      </c>
      <c r="E1152" s="290"/>
      <c r="F1152" s="374">
        <f t="shared" si="243"/>
        <v>0</v>
      </c>
      <c r="G1152" s="290">
        <f t="shared" si="239"/>
        <v>0</v>
      </c>
      <c r="H1152" s="290">
        <v>0</v>
      </c>
      <c r="I1152" s="298" t="str">
        <f t="shared" si="240"/>
        <v/>
      </c>
      <c r="J1152" s="298" t="str">
        <f t="shared" si="241"/>
        <v/>
      </c>
      <c r="K1152" s="383"/>
      <c r="L1152" s="270">
        <v>1</v>
      </c>
    </row>
    <row r="1153" s="270" customFormat="1" hidden="1" spans="1:12">
      <c r="A1153" s="237">
        <v>2200116</v>
      </c>
      <c r="B1153" s="237" t="s">
        <v>1031</v>
      </c>
      <c r="C1153" s="290">
        <v>0</v>
      </c>
      <c r="D1153" s="290">
        <v>0</v>
      </c>
      <c r="E1153" s="290"/>
      <c r="F1153" s="374">
        <f t="shared" si="243"/>
        <v>0</v>
      </c>
      <c r="G1153" s="290">
        <f t="shared" si="239"/>
        <v>0</v>
      </c>
      <c r="H1153" s="290">
        <v>0</v>
      </c>
      <c r="I1153" s="298" t="str">
        <f t="shared" si="240"/>
        <v/>
      </c>
      <c r="J1153" s="298" t="str">
        <f t="shared" si="241"/>
        <v/>
      </c>
      <c r="K1153" s="383"/>
      <c r="L1153" s="270">
        <v>1</v>
      </c>
    </row>
    <row r="1154" customFormat="1" hidden="1" spans="1:12">
      <c r="A1154" s="237">
        <v>2200119</v>
      </c>
      <c r="B1154" s="237" t="s">
        <v>1032</v>
      </c>
      <c r="C1154" s="290">
        <v>0</v>
      </c>
      <c r="D1154" s="290">
        <v>0</v>
      </c>
      <c r="E1154" s="290"/>
      <c r="F1154" s="374">
        <f t="shared" si="243"/>
        <v>0</v>
      </c>
      <c r="G1154" s="290">
        <f t="shared" si="239"/>
        <v>0</v>
      </c>
      <c r="H1154" s="290">
        <v>0</v>
      </c>
      <c r="I1154" s="298" t="str">
        <f t="shared" si="240"/>
        <v/>
      </c>
      <c r="J1154" s="298" t="str">
        <f t="shared" si="241"/>
        <v/>
      </c>
      <c r="K1154" s="383"/>
      <c r="L1154" s="270">
        <v>1</v>
      </c>
    </row>
    <row r="1155" s="270" customFormat="1" hidden="1" spans="1:12">
      <c r="A1155" s="237">
        <v>2200120</v>
      </c>
      <c r="B1155" s="237" t="s">
        <v>1033</v>
      </c>
      <c r="C1155" s="290">
        <v>0</v>
      </c>
      <c r="D1155" s="290">
        <v>0</v>
      </c>
      <c r="E1155" s="290"/>
      <c r="F1155" s="374">
        <f t="shared" si="243"/>
        <v>0</v>
      </c>
      <c r="G1155" s="290">
        <f t="shared" si="239"/>
        <v>0</v>
      </c>
      <c r="H1155" s="290">
        <v>0</v>
      </c>
      <c r="I1155" s="298" t="str">
        <f t="shared" si="240"/>
        <v/>
      </c>
      <c r="J1155" s="298" t="str">
        <f t="shared" si="241"/>
        <v/>
      </c>
      <c r="K1155" s="383"/>
      <c r="L1155" s="270">
        <v>1</v>
      </c>
    </row>
    <row r="1156" s="270" customFormat="1" hidden="1" spans="1:12">
      <c r="A1156" s="237">
        <v>2200121</v>
      </c>
      <c r="B1156" s="237" t="s">
        <v>1034</v>
      </c>
      <c r="C1156" s="290">
        <v>0</v>
      </c>
      <c r="D1156" s="290">
        <v>0</v>
      </c>
      <c r="E1156" s="290"/>
      <c r="F1156" s="374">
        <f t="shared" si="243"/>
        <v>0</v>
      </c>
      <c r="G1156" s="290">
        <f t="shared" si="239"/>
        <v>0</v>
      </c>
      <c r="H1156" s="290">
        <v>0</v>
      </c>
      <c r="I1156" s="298" t="str">
        <f t="shared" si="240"/>
        <v/>
      </c>
      <c r="J1156" s="298" t="str">
        <f t="shared" si="241"/>
        <v/>
      </c>
      <c r="K1156" s="383"/>
      <c r="L1156" s="270">
        <v>1</v>
      </c>
    </row>
    <row r="1157" s="270" customFormat="1" hidden="1" spans="1:12">
      <c r="A1157" s="237">
        <v>2200122</v>
      </c>
      <c r="B1157" s="237" t="s">
        <v>1035</v>
      </c>
      <c r="C1157" s="290">
        <v>0</v>
      </c>
      <c r="D1157" s="290">
        <v>0</v>
      </c>
      <c r="E1157" s="290"/>
      <c r="F1157" s="374">
        <f t="shared" si="243"/>
        <v>0</v>
      </c>
      <c r="G1157" s="290">
        <f t="shared" si="239"/>
        <v>0</v>
      </c>
      <c r="H1157" s="290">
        <v>0</v>
      </c>
      <c r="I1157" s="298" t="str">
        <f t="shared" si="240"/>
        <v/>
      </c>
      <c r="J1157" s="298" t="str">
        <f t="shared" si="241"/>
        <v/>
      </c>
      <c r="K1157" s="383"/>
      <c r="L1157" s="270">
        <v>1</v>
      </c>
    </row>
    <row r="1158" customFormat="1" hidden="1" spans="1:12">
      <c r="A1158" s="237">
        <v>2200123</v>
      </c>
      <c r="B1158" s="237" t="s">
        <v>1036</v>
      </c>
      <c r="C1158" s="290">
        <v>0</v>
      </c>
      <c r="D1158" s="290">
        <v>0</v>
      </c>
      <c r="E1158" s="290"/>
      <c r="F1158" s="374">
        <f t="shared" si="243"/>
        <v>0</v>
      </c>
      <c r="G1158" s="290">
        <f t="shared" si="239"/>
        <v>0</v>
      </c>
      <c r="H1158" s="290">
        <v>0</v>
      </c>
      <c r="I1158" s="298" t="str">
        <f t="shared" si="240"/>
        <v/>
      </c>
      <c r="J1158" s="298" t="str">
        <f t="shared" si="241"/>
        <v/>
      </c>
      <c r="K1158" s="383"/>
      <c r="L1158" s="270">
        <v>1</v>
      </c>
    </row>
    <row r="1159" customFormat="1" hidden="1" spans="1:12">
      <c r="A1159" s="237">
        <v>2200124</v>
      </c>
      <c r="B1159" s="237" t="s">
        <v>1037</v>
      </c>
      <c r="C1159" s="290">
        <v>0</v>
      </c>
      <c r="D1159" s="290">
        <v>0</v>
      </c>
      <c r="E1159" s="290"/>
      <c r="F1159" s="374">
        <f t="shared" si="243"/>
        <v>0</v>
      </c>
      <c r="G1159" s="290">
        <f t="shared" ref="G1159:G1222" si="253">H1159+K1159</f>
        <v>0</v>
      </c>
      <c r="H1159" s="290">
        <v>0</v>
      </c>
      <c r="I1159" s="298" t="str">
        <f t="shared" ref="I1159:I1222" si="254">IF(ISERROR(H1159/G1159),"",H1159/G1159*100)</f>
        <v/>
      </c>
      <c r="J1159" s="298" t="str">
        <f t="shared" ref="J1159:J1222" si="255">IF(ISERROR(H1159/C1159),"",H1159/C1159*100)</f>
        <v/>
      </c>
      <c r="K1159" s="383"/>
      <c r="L1159" s="270">
        <v>1</v>
      </c>
    </row>
    <row r="1160" customFormat="1" hidden="1" spans="1:12">
      <c r="A1160" s="237">
        <v>2200125</v>
      </c>
      <c r="B1160" s="237" t="s">
        <v>1038</v>
      </c>
      <c r="C1160" s="290">
        <v>0</v>
      </c>
      <c r="D1160" s="290">
        <v>0</v>
      </c>
      <c r="E1160" s="290"/>
      <c r="F1160" s="374">
        <f t="shared" si="243"/>
        <v>0</v>
      </c>
      <c r="G1160" s="290">
        <f t="shared" si="253"/>
        <v>0</v>
      </c>
      <c r="H1160" s="290">
        <v>0</v>
      </c>
      <c r="I1160" s="298" t="str">
        <f t="shared" si="254"/>
        <v/>
      </c>
      <c r="J1160" s="298" t="str">
        <f t="shared" si="255"/>
        <v/>
      </c>
      <c r="K1160" s="383"/>
      <c r="L1160" s="270">
        <v>1</v>
      </c>
    </row>
    <row r="1161" s="270" customFormat="1" hidden="1" spans="1:12">
      <c r="A1161" s="237">
        <v>2200126</v>
      </c>
      <c r="B1161" s="237" t="s">
        <v>1039</v>
      </c>
      <c r="C1161" s="290">
        <v>0</v>
      </c>
      <c r="D1161" s="290">
        <v>0</v>
      </c>
      <c r="E1161" s="290"/>
      <c r="F1161" s="374">
        <f t="shared" si="243"/>
        <v>0</v>
      </c>
      <c r="G1161" s="290">
        <f t="shared" si="253"/>
        <v>0</v>
      </c>
      <c r="H1161" s="290">
        <v>0</v>
      </c>
      <c r="I1161" s="298" t="str">
        <f t="shared" si="254"/>
        <v/>
      </c>
      <c r="J1161" s="298" t="str">
        <f t="shared" si="255"/>
        <v/>
      </c>
      <c r="K1161" s="383"/>
      <c r="L1161" s="270">
        <v>1</v>
      </c>
    </row>
    <row r="1162" customFormat="1" hidden="1" spans="1:12">
      <c r="A1162" s="237">
        <v>2200127</v>
      </c>
      <c r="B1162" s="237" t="s">
        <v>1040</v>
      </c>
      <c r="C1162" s="290">
        <v>0</v>
      </c>
      <c r="D1162" s="290">
        <v>0</v>
      </c>
      <c r="E1162" s="290"/>
      <c r="F1162" s="374">
        <f t="shared" ref="F1162:F1225" si="256">G1162-E1162</f>
        <v>0</v>
      </c>
      <c r="G1162" s="290">
        <f t="shared" si="253"/>
        <v>0</v>
      </c>
      <c r="H1162" s="290">
        <v>0</v>
      </c>
      <c r="I1162" s="298" t="str">
        <f t="shared" si="254"/>
        <v/>
      </c>
      <c r="J1162" s="298" t="str">
        <f t="shared" si="255"/>
        <v/>
      </c>
      <c r="K1162" s="383"/>
      <c r="L1162" s="270">
        <v>1</v>
      </c>
    </row>
    <row r="1163" customFormat="1" hidden="1" spans="1:12">
      <c r="A1163" s="237">
        <v>2200128</v>
      </c>
      <c r="B1163" s="237" t="s">
        <v>1041</v>
      </c>
      <c r="C1163" s="290">
        <v>0</v>
      </c>
      <c r="D1163" s="290">
        <v>0</v>
      </c>
      <c r="E1163" s="290"/>
      <c r="F1163" s="374">
        <f t="shared" si="256"/>
        <v>0</v>
      </c>
      <c r="G1163" s="290">
        <f t="shared" si="253"/>
        <v>0</v>
      </c>
      <c r="H1163" s="290">
        <v>0</v>
      </c>
      <c r="I1163" s="298" t="str">
        <f t="shared" si="254"/>
        <v/>
      </c>
      <c r="J1163" s="298" t="str">
        <f t="shared" si="255"/>
        <v/>
      </c>
      <c r="K1163" s="383"/>
      <c r="L1163" s="270">
        <v>1</v>
      </c>
    </row>
    <row r="1164" customFormat="1" hidden="1" spans="1:12">
      <c r="A1164" s="237">
        <v>2200129</v>
      </c>
      <c r="B1164" s="237" t="s">
        <v>1042</v>
      </c>
      <c r="C1164" s="290">
        <v>0</v>
      </c>
      <c r="D1164" s="290">
        <v>0</v>
      </c>
      <c r="E1164" s="290"/>
      <c r="F1164" s="374">
        <f t="shared" si="256"/>
        <v>0</v>
      </c>
      <c r="G1164" s="290">
        <f t="shared" si="253"/>
        <v>0</v>
      </c>
      <c r="H1164" s="290">
        <v>0</v>
      </c>
      <c r="I1164" s="298" t="str">
        <f t="shared" si="254"/>
        <v/>
      </c>
      <c r="J1164" s="298" t="str">
        <f t="shared" si="255"/>
        <v/>
      </c>
      <c r="K1164" s="383"/>
      <c r="L1164" s="270">
        <v>1</v>
      </c>
    </row>
    <row r="1165" s="270" customFormat="1" spans="1:11">
      <c r="A1165" s="237">
        <v>2200150</v>
      </c>
      <c r="B1165" s="237" t="s">
        <v>145</v>
      </c>
      <c r="C1165" s="290">
        <v>310</v>
      </c>
      <c r="D1165" s="290">
        <v>310</v>
      </c>
      <c r="E1165" s="290"/>
      <c r="F1165" s="374">
        <f t="shared" si="256"/>
        <v>0</v>
      </c>
      <c r="G1165" s="290">
        <f t="shared" si="253"/>
        <v>0</v>
      </c>
      <c r="H1165" s="290">
        <v>0</v>
      </c>
      <c r="I1165" s="298" t="str">
        <f t="shared" si="254"/>
        <v/>
      </c>
      <c r="J1165" s="298">
        <f t="shared" si="255"/>
        <v>0</v>
      </c>
      <c r="K1165" s="383"/>
    </row>
    <row r="1166" s="270" customFormat="1" spans="1:11">
      <c r="A1166" s="237">
        <v>2200199</v>
      </c>
      <c r="B1166" s="237" t="s">
        <v>1043</v>
      </c>
      <c r="C1166" s="290">
        <v>169</v>
      </c>
      <c r="D1166" s="290">
        <v>178</v>
      </c>
      <c r="E1166" s="290"/>
      <c r="F1166" s="374">
        <f t="shared" si="256"/>
        <v>0</v>
      </c>
      <c r="G1166" s="290">
        <f t="shared" si="253"/>
        <v>0</v>
      </c>
      <c r="H1166" s="290">
        <v>0</v>
      </c>
      <c r="I1166" s="298" t="str">
        <f t="shared" si="254"/>
        <v/>
      </c>
      <c r="J1166" s="298">
        <f t="shared" si="255"/>
        <v>0</v>
      </c>
      <c r="K1166" s="383"/>
    </row>
    <row r="1167" s="270" customFormat="1" spans="1:11">
      <c r="A1167" s="237">
        <v>22005</v>
      </c>
      <c r="B1167" s="373" t="s">
        <v>1044</v>
      </c>
      <c r="C1167" s="290">
        <f t="shared" ref="C1167:H1167" si="257">SUM(C1168:C1181)</f>
        <v>441</v>
      </c>
      <c r="D1167" s="290">
        <f t="shared" si="257"/>
        <v>441</v>
      </c>
      <c r="E1167" s="290">
        <v>297</v>
      </c>
      <c r="F1167" s="290">
        <f t="shared" si="257"/>
        <v>110</v>
      </c>
      <c r="G1167" s="290">
        <f t="shared" si="257"/>
        <v>407</v>
      </c>
      <c r="H1167" s="290">
        <f t="shared" si="257"/>
        <v>407</v>
      </c>
      <c r="I1167" s="298">
        <f t="shared" si="254"/>
        <v>100</v>
      </c>
      <c r="J1167" s="298">
        <f t="shared" si="255"/>
        <v>92.3</v>
      </c>
      <c r="K1167" s="383"/>
    </row>
    <row r="1168" s="270" customFormat="1" hidden="1" spans="1:12">
      <c r="A1168" s="237">
        <v>2200501</v>
      </c>
      <c r="B1168" s="237" t="s">
        <v>135</v>
      </c>
      <c r="C1168" s="290">
        <v>0</v>
      </c>
      <c r="D1168" s="290">
        <v>0</v>
      </c>
      <c r="E1168" s="290"/>
      <c r="F1168" s="374">
        <f t="shared" si="256"/>
        <v>0</v>
      </c>
      <c r="G1168" s="290">
        <f t="shared" si="253"/>
        <v>0</v>
      </c>
      <c r="H1168" s="290">
        <v>0</v>
      </c>
      <c r="I1168" s="298" t="str">
        <f t="shared" si="254"/>
        <v/>
      </c>
      <c r="J1168" s="298" t="str">
        <f t="shared" si="255"/>
        <v/>
      </c>
      <c r="K1168" s="383"/>
      <c r="L1168" s="270">
        <v>1</v>
      </c>
    </row>
    <row r="1169" customFormat="1" hidden="1" spans="1:12">
      <c r="A1169" s="237">
        <v>2200502</v>
      </c>
      <c r="B1169" s="237" t="s">
        <v>136</v>
      </c>
      <c r="C1169" s="290">
        <v>0</v>
      </c>
      <c r="D1169" s="290">
        <v>0</v>
      </c>
      <c r="E1169" s="290"/>
      <c r="F1169" s="374">
        <f t="shared" si="256"/>
        <v>0</v>
      </c>
      <c r="G1169" s="290">
        <f t="shared" si="253"/>
        <v>0</v>
      </c>
      <c r="H1169" s="290">
        <v>0</v>
      </c>
      <c r="I1169" s="298" t="str">
        <f t="shared" si="254"/>
        <v/>
      </c>
      <c r="J1169" s="298" t="str">
        <f t="shared" si="255"/>
        <v/>
      </c>
      <c r="K1169" s="383"/>
      <c r="L1169" s="270">
        <v>1</v>
      </c>
    </row>
    <row r="1170" s="270" customFormat="1" hidden="1" spans="1:12">
      <c r="A1170" s="237">
        <v>2200503</v>
      </c>
      <c r="B1170" s="237" t="s">
        <v>137</v>
      </c>
      <c r="C1170" s="290">
        <v>0</v>
      </c>
      <c r="D1170" s="290">
        <v>0</v>
      </c>
      <c r="E1170" s="290"/>
      <c r="F1170" s="374">
        <f t="shared" si="256"/>
        <v>0</v>
      </c>
      <c r="G1170" s="290">
        <f t="shared" si="253"/>
        <v>0</v>
      </c>
      <c r="H1170" s="290">
        <v>0</v>
      </c>
      <c r="I1170" s="298" t="str">
        <f t="shared" si="254"/>
        <v/>
      </c>
      <c r="J1170" s="298" t="str">
        <f t="shared" si="255"/>
        <v/>
      </c>
      <c r="K1170" s="383"/>
      <c r="L1170" s="270">
        <v>1</v>
      </c>
    </row>
    <row r="1171" s="270" customFormat="1" spans="1:11">
      <c r="A1171" s="237">
        <v>2200504</v>
      </c>
      <c r="B1171" s="237" t="s">
        <v>1045</v>
      </c>
      <c r="C1171" s="290">
        <v>441</v>
      </c>
      <c r="D1171" s="290">
        <v>441</v>
      </c>
      <c r="E1171" s="290">
        <v>211</v>
      </c>
      <c r="F1171" s="374">
        <f t="shared" si="256"/>
        <v>110</v>
      </c>
      <c r="G1171" s="290">
        <f t="shared" si="253"/>
        <v>321</v>
      </c>
      <c r="H1171" s="290">
        <v>321</v>
      </c>
      <c r="I1171" s="298">
        <f t="shared" si="254"/>
        <v>100</v>
      </c>
      <c r="J1171" s="298">
        <f t="shared" si="255"/>
        <v>72.8</v>
      </c>
      <c r="K1171" s="383"/>
    </row>
    <row r="1172" customFormat="1" hidden="1" spans="1:12">
      <c r="A1172" s="237">
        <v>2200506</v>
      </c>
      <c r="B1172" s="237" t="s">
        <v>1046</v>
      </c>
      <c r="C1172" s="290">
        <v>0</v>
      </c>
      <c r="D1172" s="290">
        <v>0</v>
      </c>
      <c r="E1172" s="290"/>
      <c r="F1172" s="374">
        <f t="shared" si="256"/>
        <v>0</v>
      </c>
      <c r="G1172" s="290">
        <f t="shared" si="253"/>
        <v>0</v>
      </c>
      <c r="H1172" s="290">
        <v>0</v>
      </c>
      <c r="I1172" s="298" t="str">
        <f t="shared" si="254"/>
        <v/>
      </c>
      <c r="J1172" s="298" t="str">
        <f t="shared" si="255"/>
        <v/>
      </c>
      <c r="K1172" s="383"/>
      <c r="L1172" s="270">
        <v>1</v>
      </c>
    </row>
    <row r="1173" customFormat="1" hidden="1" spans="1:12">
      <c r="A1173" s="237">
        <v>2200507</v>
      </c>
      <c r="B1173" s="237" t="s">
        <v>1047</v>
      </c>
      <c r="C1173" s="290">
        <v>0</v>
      </c>
      <c r="D1173" s="290">
        <v>0</v>
      </c>
      <c r="E1173" s="290"/>
      <c r="F1173" s="374">
        <f t="shared" si="256"/>
        <v>0</v>
      </c>
      <c r="G1173" s="290">
        <f t="shared" si="253"/>
        <v>0</v>
      </c>
      <c r="H1173" s="290">
        <v>0</v>
      </c>
      <c r="I1173" s="298" t="str">
        <f t="shared" si="254"/>
        <v/>
      </c>
      <c r="J1173" s="298" t="str">
        <f t="shared" si="255"/>
        <v/>
      </c>
      <c r="K1173" s="383"/>
      <c r="L1173" s="270">
        <v>1</v>
      </c>
    </row>
    <row r="1174" s="270" customFormat="1" hidden="1" spans="1:12">
      <c r="A1174" s="237">
        <v>2200508</v>
      </c>
      <c r="B1174" s="237" t="s">
        <v>1048</v>
      </c>
      <c r="C1174" s="290">
        <v>0</v>
      </c>
      <c r="D1174" s="290">
        <v>0</v>
      </c>
      <c r="E1174" s="290"/>
      <c r="F1174" s="374">
        <f t="shared" si="256"/>
        <v>0</v>
      </c>
      <c r="G1174" s="290">
        <f t="shared" si="253"/>
        <v>0</v>
      </c>
      <c r="H1174" s="290">
        <v>0</v>
      </c>
      <c r="I1174" s="298" t="str">
        <f t="shared" si="254"/>
        <v/>
      </c>
      <c r="J1174" s="298" t="str">
        <f t="shared" si="255"/>
        <v/>
      </c>
      <c r="K1174" s="383"/>
      <c r="L1174" s="270">
        <v>1</v>
      </c>
    </row>
    <row r="1175" s="270" customFormat="1" spans="1:11">
      <c r="A1175" s="237">
        <v>2200509</v>
      </c>
      <c r="B1175" s="237" t="s">
        <v>1049</v>
      </c>
      <c r="C1175" s="290">
        <v>0</v>
      </c>
      <c r="D1175" s="290">
        <v>0</v>
      </c>
      <c r="E1175" s="290">
        <v>86</v>
      </c>
      <c r="F1175" s="374">
        <f t="shared" si="256"/>
        <v>0</v>
      </c>
      <c r="G1175" s="290">
        <f t="shared" si="253"/>
        <v>86</v>
      </c>
      <c r="H1175" s="290">
        <v>86</v>
      </c>
      <c r="I1175" s="298">
        <f t="shared" si="254"/>
        <v>100</v>
      </c>
      <c r="J1175" s="298" t="str">
        <f t="shared" si="255"/>
        <v/>
      </c>
      <c r="K1175" s="383"/>
    </row>
    <row r="1176" customFormat="1" hidden="1" spans="1:12">
      <c r="A1176" s="237">
        <v>2200510</v>
      </c>
      <c r="B1176" s="237" t="s">
        <v>1050</v>
      </c>
      <c r="C1176" s="290">
        <v>0</v>
      </c>
      <c r="D1176" s="290">
        <v>0</v>
      </c>
      <c r="E1176" s="290"/>
      <c r="F1176" s="374">
        <f t="shared" si="256"/>
        <v>0</v>
      </c>
      <c r="G1176" s="290">
        <f t="shared" si="253"/>
        <v>0</v>
      </c>
      <c r="H1176" s="290">
        <v>0</v>
      </c>
      <c r="I1176" s="298" t="str">
        <f t="shared" si="254"/>
        <v/>
      </c>
      <c r="J1176" s="298" t="str">
        <f t="shared" si="255"/>
        <v/>
      </c>
      <c r="K1176" s="383"/>
      <c r="L1176" s="270">
        <v>1</v>
      </c>
    </row>
    <row r="1177" s="270" customFormat="1" hidden="1" spans="1:12">
      <c r="A1177" s="237">
        <v>2200511</v>
      </c>
      <c r="B1177" s="237" t="s">
        <v>1051</v>
      </c>
      <c r="C1177" s="290">
        <v>0</v>
      </c>
      <c r="D1177" s="290">
        <v>0</v>
      </c>
      <c r="E1177" s="290"/>
      <c r="F1177" s="374">
        <f t="shared" si="256"/>
        <v>0</v>
      </c>
      <c r="G1177" s="290">
        <f t="shared" si="253"/>
        <v>0</v>
      </c>
      <c r="H1177" s="290">
        <v>0</v>
      </c>
      <c r="I1177" s="298" t="str">
        <f t="shared" si="254"/>
        <v/>
      </c>
      <c r="J1177" s="298" t="str">
        <f t="shared" si="255"/>
        <v/>
      </c>
      <c r="K1177" s="383"/>
      <c r="L1177" s="270">
        <v>1</v>
      </c>
    </row>
    <row r="1178" customFormat="1" hidden="1" spans="1:12">
      <c r="A1178" s="237">
        <v>2200512</v>
      </c>
      <c r="B1178" s="237" t="s">
        <v>1052</v>
      </c>
      <c r="C1178" s="290">
        <v>0</v>
      </c>
      <c r="D1178" s="290">
        <v>0</v>
      </c>
      <c r="E1178" s="290"/>
      <c r="F1178" s="374">
        <f t="shared" si="256"/>
        <v>0</v>
      </c>
      <c r="G1178" s="290">
        <f t="shared" si="253"/>
        <v>0</v>
      </c>
      <c r="H1178" s="290">
        <v>0</v>
      </c>
      <c r="I1178" s="298" t="str">
        <f t="shared" si="254"/>
        <v/>
      </c>
      <c r="J1178" s="298" t="str">
        <f t="shared" si="255"/>
        <v/>
      </c>
      <c r="K1178" s="383"/>
      <c r="L1178" s="270">
        <v>1</v>
      </c>
    </row>
    <row r="1179" customFormat="1" hidden="1" spans="1:12">
      <c r="A1179" s="237">
        <v>2200513</v>
      </c>
      <c r="B1179" s="237" t="s">
        <v>1053</v>
      </c>
      <c r="C1179" s="290">
        <v>0</v>
      </c>
      <c r="D1179" s="290">
        <v>0</v>
      </c>
      <c r="E1179" s="290"/>
      <c r="F1179" s="374">
        <f t="shared" si="256"/>
        <v>0</v>
      </c>
      <c r="G1179" s="290">
        <f t="shared" si="253"/>
        <v>0</v>
      </c>
      <c r="H1179" s="290">
        <v>0</v>
      </c>
      <c r="I1179" s="298" t="str">
        <f t="shared" si="254"/>
        <v/>
      </c>
      <c r="J1179" s="298" t="str">
        <f t="shared" si="255"/>
        <v/>
      </c>
      <c r="K1179" s="383"/>
      <c r="L1179" s="270">
        <v>1</v>
      </c>
    </row>
    <row r="1180" customFormat="1" hidden="1" spans="1:12">
      <c r="A1180" s="237">
        <v>2200514</v>
      </c>
      <c r="B1180" s="237" t="s">
        <v>1054</v>
      </c>
      <c r="C1180" s="290">
        <v>0</v>
      </c>
      <c r="D1180" s="290">
        <v>0</v>
      </c>
      <c r="E1180" s="290"/>
      <c r="F1180" s="374">
        <f t="shared" si="256"/>
        <v>0</v>
      </c>
      <c r="G1180" s="290">
        <f t="shared" si="253"/>
        <v>0</v>
      </c>
      <c r="H1180" s="290">
        <v>0</v>
      </c>
      <c r="I1180" s="298" t="str">
        <f t="shared" si="254"/>
        <v/>
      </c>
      <c r="J1180" s="298" t="str">
        <f t="shared" si="255"/>
        <v/>
      </c>
      <c r="K1180" s="383"/>
      <c r="L1180" s="270">
        <v>1</v>
      </c>
    </row>
    <row r="1181" customFormat="1" hidden="1" spans="1:12">
      <c r="A1181" s="237">
        <v>2200599</v>
      </c>
      <c r="B1181" s="237" t="s">
        <v>1055</v>
      </c>
      <c r="C1181" s="290">
        <v>0</v>
      </c>
      <c r="D1181" s="290">
        <v>0</v>
      </c>
      <c r="E1181" s="290"/>
      <c r="F1181" s="374">
        <f t="shared" si="256"/>
        <v>0</v>
      </c>
      <c r="G1181" s="290">
        <f t="shared" si="253"/>
        <v>0</v>
      </c>
      <c r="H1181" s="290">
        <v>0</v>
      </c>
      <c r="I1181" s="298" t="str">
        <f t="shared" si="254"/>
        <v/>
      </c>
      <c r="J1181" s="298" t="str">
        <f t="shared" si="255"/>
        <v/>
      </c>
      <c r="K1181" s="383"/>
      <c r="L1181" s="270">
        <v>1</v>
      </c>
    </row>
    <row r="1182" customFormat="1" hidden="1" spans="1:12">
      <c r="A1182" s="237">
        <v>22099</v>
      </c>
      <c r="B1182" s="373" t="s">
        <v>1056</v>
      </c>
      <c r="C1182" s="290">
        <f t="shared" ref="C1182:H1182" si="258">C1183</f>
        <v>150</v>
      </c>
      <c r="D1182" s="290">
        <f t="shared" si="258"/>
        <v>0</v>
      </c>
      <c r="E1182" s="290">
        <v>0</v>
      </c>
      <c r="F1182" s="290">
        <f t="shared" si="258"/>
        <v>0</v>
      </c>
      <c r="G1182" s="290">
        <f t="shared" si="258"/>
        <v>0</v>
      </c>
      <c r="H1182" s="290">
        <f t="shared" si="258"/>
        <v>0</v>
      </c>
      <c r="I1182" s="298" t="str">
        <f t="shared" si="254"/>
        <v/>
      </c>
      <c r="J1182" s="298">
        <f t="shared" si="255"/>
        <v>0</v>
      </c>
      <c r="K1182" s="383"/>
      <c r="L1182" s="270">
        <v>1</v>
      </c>
    </row>
    <row r="1183" customFormat="1" hidden="1" spans="1:12">
      <c r="A1183" s="237">
        <v>2209999</v>
      </c>
      <c r="B1183" s="237" t="s">
        <v>1057</v>
      </c>
      <c r="C1183" s="290">
        <v>150</v>
      </c>
      <c r="D1183" s="290">
        <v>0</v>
      </c>
      <c r="E1183" s="290"/>
      <c r="F1183" s="374">
        <f t="shared" si="256"/>
        <v>0</v>
      </c>
      <c r="G1183" s="290">
        <f t="shared" si="253"/>
        <v>0</v>
      </c>
      <c r="H1183" s="290">
        <v>0</v>
      </c>
      <c r="I1183" s="298" t="str">
        <f t="shared" si="254"/>
        <v/>
      </c>
      <c r="J1183" s="298">
        <f t="shared" si="255"/>
        <v>0</v>
      </c>
      <c r="K1183" s="383"/>
      <c r="L1183" s="270">
        <v>1</v>
      </c>
    </row>
    <row r="1184" spans="1:10">
      <c r="A1184" s="237">
        <v>221</v>
      </c>
      <c r="B1184" s="373" t="s">
        <v>1058</v>
      </c>
      <c r="C1184" s="290">
        <f t="shared" ref="C1184:H1184" si="259">SUM(C1185,C1196,C1200)</f>
        <v>38860</v>
      </c>
      <c r="D1184" s="290">
        <f t="shared" si="259"/>
        <v>28554</v>
      </c>
      <c r="E1184" s="290">
        <v>29241</v>
      </c>
      <c r="F1184" s="290">
        <f t="shared" si="259"/>
        <v>3698</v>
      </c>
      <c r="G1184" s="290">
        <f t="shared" si="259"/>
        <v>32939</v>
      </c>
      <c r="H1184" s="290">
        <f t="shared" si="259"/>
        <v>21034</v>
      </c>
      <c r="I1184" s="298">
        <f t="shared" si="254"/>
        <v>63.9</v>
      </c>
      <c r="J1184" s="298">
        <f t="shared" si="255"/>
        <v>54.1</v>
      </c>
    </row>
    <row r="1185" s="217" customFormat="1" spans="1:11">
      <c r="A1185" s="237">
        <v>22101</v>
      </c>
      <c r="B1185" s="373" t="s">
        <v>1059</v>
      </c>
      <c r="C1185" s="290">
        <f t="shared" ref="C1185:H1185" si="260">SUM(C1186:C1195)</f>
        <v>10599</v>
      </c>
      <c r="D1185" s="290">
        <f t="shared" si="260"/>
        <v>2498</v>
      </c>
      <c r="E1185" s="290">
        <v>21000</v>
      </c>
      <c r="F1185" s="290">
        <f t="shared" si="260"/>
        <v>1969</v>
      </c>
      <c r="G1185" s="290">
        <f t="shared" si="260"/>
        <v>22969</v>
      </c>
      <c r="H1185" s="290">
        <f t="shared" si="260"/>
        <v>11064</v>
      </c>
      <c r="I1185" s="298">
        <f t="shared" si="254"/>
        <v>48.2</v>
      </c>
      <c r="J1185" s="298">
        <f t="shared" si="255"/>
        <v>104.4</v>
      </c>
      <c r="K1185" s="383"/>
    </row>
    <row r="1186" s="217" customFormat="1" spans="1:11">
      <c r="A1186" s="237">
        <v>2210101</v>
      </c>
      <c r="B1186" s="237" t="s">
        <v>1060</v>
      </c>
      <c r="C1186" s="290">
        <v>89</v>
      </c>
      <c r="D1186" s="290">
        <v>1034</v>
      </c>
      <c r="E1186" s="290">
        <v>37</v>
      </c>
      <c r="F1186" s="374">
        <f t="shared" si="256"/>
        <v>10</v>
      </c>
      <c r="G1186" s="290">
        <f t="shared" si="253"/>
        <v>47</v>
      </c>
      <c r="H1186" s="290">
        <v>47</v>
      </c>
      <c r="I1186" s="298">
        <f t="shared" si="254"/>
        <v>100</v>
      </c>
      <c r="J1186" s="298">
        <f t="shared" si="255"/>
        <v>52.8</v>
      </c>
      <c r="K1186" s="383"/>
    </row>
    <row r="1187" customFormat="1" hidden="1" spans="1:12">
      <c r="A1187" s="237">
        <v>2210102</v>
      </c>
      <c r="B1187" s="237" t="s">
        <v>1061</v>
      </c>
      <c r="C1187" s="290">
        <v>0</v>
      </c>
      <c r="D1187" s="290">
        <v>0</v>
      </c>
      <c r="E1187" s="290"/>
      <c r="F1187" s="374">
        <f t="shared" si="256"/>
        <v>0</v>
      </c>
      <c r="G1187" s="290">
        <f t="shared" si="253"/>
        <v>0</v>
      </c>
      <c r="H1187" s="290">
        <v>0</v>
      </c>
      <c r="I1187" s="298" t="str">
        <f t="shared" si="254"/>
        <v/>
      </c>
      <c r="J1187" s="298" t="str">
        <f t="shared" si="255"/>
        <v/>
      </c>
      <c r="K1187" s="383"/>
      <c r="L1187" s="270">
        <v>1</v>
      </c>
    </row>
    <row r="1188" s="217" customFormat="1" spans="1:11">
      <c r="A1188" s="237">
        <v>2210103</v>
      </c>
      <c r="B1188" s="237" t="s">
        <v>1062</v>
      </c>
      <c r="C1188" s="290">
        <v>3</v>
      </c>
      <c r="D1188" s="290">
        <v>400</v>
      </c>
      <c r="E1188" s="290">
        <v>0</v>
      </c>
      <c r="F1188" s="374">
        <f t="shared" si="256"/>
        <v>149</v>
      </c>
      <c r="G1188" s="290">
        <f t="shared" si="253"/>
        <v>149</v>
      </c>
      <c r="H1188" s="290">
        <v>0</v>
      </c>
      <c r="I1188" s="298">
        <f t="shared" si="254"/>
        <v>0</v>
      </c>
      <c r="J1188" s="298">
        <f t="shared" si="255"/>
        <v>0</v>
      </c>
      <c r="K1188" s="383">
        <v>149</v>
      </c>
    </row>
    <row r="1189" customFormat="1" hidden="1" spans="1:12">
      <c r="A1189" s="237">
        <v>2210104</v>
      </c>
      <c r="B1189" s="237" t="s">
        <v>1063</v>
      </c>
      <c r="C1189" s="290">
        <v>0</v>
      </c>
      <c r="D1189" s="290">
        <v>0</v>
      </c>
      <c r="E1189" s="290"/>
      <c r="F1189" s="374">
        <f t="shared" si="256"/>
        <v>0</v>
      </c>
      <c r="G1189" s="290">
        <f t="shared" si="253"/>
        <v>0</v>
      </c>
      <c r="H1189" s="290">
        <v>0</v>
      </c>
      <c r="I1189" s="298" t="str">
        <f t="shared" si="254"/>
        <v/>
      </c>
      <c r="J1189" s="298" t="str">
        <f t="shared" si="255"/>
        <v/>
      </c>
      <c r="K1189" s="383"/>
      <c r="L1189" s="270">
        <v>1</v>
      </c>
    </row>
    <row r="1190" s="270" customFormat="1" spans="1:11">
      <c r="A1190" s="237">
        <v>2210105</v>
      </c>
      <c r="B1190" s="237" t="s">
        <v>1064</v>
      </c>
      <c r="C1190" s="290">
        <v>48</v>
      </c>
      <c r="D1190" s="290">
        <v>322</v>
      </c>
      <c r="E1190" s="290">
        <v>26</v>
      </c>
      <c r="F1190" s="374">
        <f t="shared" si="256"/>
        <v>15</v>
      </c>
      <c r="G1190" s="290">
        <f t="shared" si="253"/>
        <v>41</v>
      </c>
      <c r="H1190" s="290">
        <v>41</v>
      </c>
      <c r="I1190" s="298">
        <f t="shared" si="254"/>
        <v>100</v>
      </c>
      <c r="J1190" s="298">
        <f t="shared" si="255"/>
        <v>85.4</v>
      </c>
      <c r="K1190" s="383"/>
    </row>
    <row r="1191" s="270" customFormat="1" spans="1:11">
      <c r="A1191" s="237">
        <v>2210106</v>
      </c>
      <c r="B1191" s="237" t="s">
        <v>1065</v>
      </c>
      <c r="C1191" s="290">
        <v>156</v>
      </c>
      <c r="D1191" s="290">
        <v>208</v>
      </c>
      <c r="E1191" s="290">
        <v>4445</v>
      </c>
      <c r="F1191" s="374">
        <f t="shared" si="256"/>
        <v>-813</v>
      </c>
      <c r="G1191" s="290">
        <f t="shared" si="253"/>
        <v>3632</v>
      </c>
      <c r="H1191" s="290">
        <v>172</v>
      </c>
      <c r="I1191" s="298">
        <f t="shared" si="254"/>
        <v>4.7</v>
      </c>
      <c r="J1191" s="298">
        <f t="shared" si="255"/>
        <v>110.3</v>
      </c>
      <c r="K1191" s="383">
        <v>3460</v>
      </c>
    </row>
    <row r="1192" s="270" customFormat="1" spans="1:11">
      <c r="A1192" s="237">
        <v>2210107</v>
      </c>
      <c r="B1192" s="237" t="s">
        <v>1066</v>
      </c>
      <c r="C1192" s="290">
        <v>23</v>
      </c>
      <c r="D1192" s="290">
        <v>34</v>
      </c>
      <c r="E1192" s="290">
        <v>8</v>
      </c>
      <c r="F1192" s="374">
        <f t="shared" si="256"/>
        <v>30</v>
      </c>
      <c r="G1192" s="290">
        <f t="shared" si="253"/>
        <v>38</v>
      </c>
      <c r="H1192" s="290">
        <v>12</v>
      </c>
      <c r="I1192" s="298">
        <f t="shared" si="254"/>
        <v>31.6</v>
      </c>
      <c r="J1192" s="298">
        <f t="shared" si="255"/>
        <v>52.2</v>
      </c>
      <c r="K1192" s="383">
        <v>26</v>
      </c>
    </row>
    <row r="1193" s="270" customFormat="1" spans="1:11">
      <c r="A1193" s="237">
        <v>2210108</v>
      </c>
      <c r="B1193" s="237" t="s">
        <v>1067</v>
      </c>
      <c r="C1193" s="290">
        <v>0</v>
      </c>
      <c r="D1193" s="290">
        <v>500</v>
      </c>
      <c r="E1193" s="290">
        <v>14550</v>
      </c>
      <c r="F1193" s="374">
        <f t="shared" si="256"/>
        <v>0</v>
      </c>
      <c r="G1193" s="290">
        <f t="shared" si="253"/>
        <v>14550</v>
      </c>
      <c r="H1193" s="290">
        <v>6468</v>
      </c>
      <c r="I1193" s="298">
        <f t="shared" si="254"/>
        <v>44.5</v>
      </c>
      <c r="J1193" s="298" t="str">
        <f t="shared" si="255"/>
        <v/>
      </c>
      <c r="K1193" s="383">
        <v>8082</v>
      </c>
    </row>
    <row r="1194" s="217" customFormat="1" spans="1:12">
      <c r="A1194" s="237">
        <v>2210109</v>
      </c>
      <c r="B1194" s="237" t="s">
        <v>1068</v>
      </c>
      <c r="C1194" s="290">
        <v>0</v>
      </c>
      <c r="D1194" s="290">
        <v>0</v>
      </c>
      <c r="E1194" s="290">
        <v>0</v>
      </c>
      <c r="F1194" s="374">
        <f t="shared" si="256"/>
        <v>188</v>
      </c>
      <c r="G1194" s="290">
        <f t="shared" si="253"/>
        <v>188</v>
      </c>
      <c r="H1194" s="290">
        <v>0</v>
      </c>
      <c r="I1194" s="298">
        <f t="shared" si="254"/>
        <v>0</v>
      </c>
      <c r="J1194" s="298" t="str">
        <f t="shared" si="255"/>
        <v/>
      </c>
      <c r="K1194" s="383">
        <v>188</v>
      </c>
      <c r="L1194" s="270"/>
    </row>
    <row r="1195" s="270" customFormat="1" spans="1:11">
      <c r="A1195" s="237">
        <v>2210199</v>
      </c>
      <c r="B1195" s="237" t="s">
        <v>1069</v>
      </c>
      <c r="C1195" s="290">
        <v>10280</v>
      </c>
      <c r="D1195" s="290">
        <v>0</v>
      </c>
      <c r="E1195" s="290">
        <v>1934</v>
      </c>
      <c r="F1195" s="374">
        <f t="shared" si="256"/>
        <v>2390</v>
      </c>
      <c r="G1195" s="290">
        <f t="shared" si="253"/>
        <v>4324</v>
      </c>
      <c r="H1195" s="290">
        <v>4324</v>
      </c>
      <c r="I1195" s="298">
        <f t="shared" si="254"/>
        <v>100</v>
      </c>
      <c r="J1195" s="298">
        <f t="shared" si="255"/>
        <v>42.1</v>
      </c>
      <c r="K1195" s="383"/>
    </row>
    <row r="1196" s="217" customFormat="1" spans="1:11">
      <c r="A1196" s="237">
        <v>22102</v>
      </c>
      <c r="B1196" s="373" t="s">
        <v>1070</v>
      </c>
      <c r="C1196" s="290">
        <f t="shared" ref="C1196:H1196" si="261">SUM(C1197:C1199)</f>
        <v>15195</v>
      </c>
      <c r="D1196" s="290">
        <f t="shared" si="261"/>
        <v>14335</v>
      </c>
      <c r="E1196" s="290">
        <v>8241</v>
      </c>
      <c r="F1196" s="290">
        <f t="shared" si="261"/>
        <v>1729</v>
      </c>
      <c r="G1196" s="290">
        <f t="shared" si="261"/>
        <v>9970</v>
      </c>
      <c r="H1196" s="290">
        <f t="shared" si="261"/>
        <v>9970</v>
      </c>
      <c r="I1196" s="298">
        <f t="shared" si="254"/>
        <v>100</v>
      </c>
      <c r="J1196" s="298">
        <f t="shared" si="255"/>
        <v>65.6</v>
      </c>
      <c r="K1196" s="383"/>
    </row>
    <row r="1197" s="270" customFormat="1" spans="1:11">
      <c r="A1197" s="237">
        <v>2210201</v>
      </c>
      <c r="B1197" s="237" t="s">
        <v>1071</v>
      </c>
      <c r="C1197" s="290">
        <v>15195</v>
      </c>
      <c r="D1197" s="290">
        <v>14335</v>
      </c>
      <c r="E1197" s="290">
        <v>8241</v>
      </c>
      <c r="F1197" s="374">
        <f t="shared" si="256"/>
        <v>1729</v>
      </c>
      <c r="G1197" s="290">
        <f t="shared" si="253"/>
        <v>9970</v>
      </c>
      <c r="H1197" s="290">
        <v>9970</v>
      </c>
      <c r="I1197" s="298">
        <f t="shared" si="254"/>
        <v>100</v>
      </c>
      <c r="J1197" s="298">
        <f t="shared" si="255"/>
        <v>65.6</v>
      </c>
      <c r="K1197" s="383"/>
    </row>
    <row r="1198" customFormat="1" hidden="1" spans="1:12">
      <c r="A1198" s="237">
        <v>2210202</v>
      </c>
      <c r="B1198" s="237" t="s">
        <v>1072</v>
      </c>
      <c r="C1198" s="290">
        <v>0</v>
      </c>
      <c r="D1198" s="290">
        <v>0</v>
      </c>
      <c r="E1198" s="290"/>
      <c r="F1198" s="374">
        <f t="shared" si="256"/>
        <v>0</v>
      </c>
      <c r="G1198" s="290">
        <f t="shared" si="253"/>
        <v>0</v>
      </c>
      <c r="H1198" s="290">
        <v>0</v>
      </c>
      <c r="I1198" s="298" t="str">
        <f t="shared" si="254"/>
        <v/>
      </c>
      <c r="J1198" s="298" t="str">
        <f t="shared" si="255"/>
        <v/>
      </c>
      <c r="K1198" s="383"/>
      <c r="L1198" s="270">
        <v>1</v>
      </c>
    </row>
    <row r="1199" customFormat="1" hidden="1" spans="1:12">
      <c r="A1199" s="237">
        <v>2210203</v>
      </c>
      <c r="B1199" s="237" t="s">
        <v>1073</v>
      </c>
      <c r="C1199" s="290">
        <v>0</v>
      </c>
      <c r="D1199" s="290">
        <v>0</v>
      </c>
      <c r="E1199" s="290"/>
      <c r="F1199" s="374">
        <f t="shared" si="256"/>
        <v>0</v>
      </c>
      <c r="G1199" s="290">
        <f t="shared" si="253"/>
        <v>0</v>
      </c>
      <c r="H1199" s="290">
        <v>0</v>
      </c>
      <c r="I1199" s="298" t="str">
        <f t="shared" si="254"/>
        <v/>
      </c>
      <c r="J1199" s="298" t="str">
        <f t="shared" si="255"/>
        <v/>
      </c>
      <c r="K1199" s="383"/>
      <c r="L1199" s="270">
        <v>1</v>
      </c>
    </row>
    <row r="1200" s="217" customFormat="1" spans="1:11">
      <c r="A1200" s="237">
        <v>22103</v>
      </c>
      <c r="B1200" s="373" t="s">
        <v>1074</v>
      </c>
      <c r="C1200" s="290">
        <f t="shared" ref="C1200:H1200" si="262">SUM(C1201:C1203)</f>
        <v>13066</v>
      </c>
      <c r="D1200" s="290">
        <f t="shared" si="262"/>
        <v>11721</v>
      </c>
      <c r="E1200" s="290">
        <v>0</v>
      </c>
      <c r="F1200" s="290">
        <f t="shared" si="262"/>
        <v>0</v>
      </c>
      <c r="G1200" s="290">
        <f t="shared" si="262"/>
        <v>0</v>
      </c>
      <c r="H1200" s="290">
        <f t="shared" si="262"/>
        <v>0</v>
      </c>
      <c r="I1200" s="298" t="str">
        <f t="shared" si="254"/>
        <v/>
      </c>
      <c r="J1200" s="298">
        <f t="shared" si="255"/>
        <v>0</v>
      </c>
      <c r="K1200" s="383"/>
    </row>
    <row r="1201" customFormat="1" hidden="1" spans="1:12">
      <c r="A1201" s="237">
        <v>2210301</v>
      </c>
      <c r="B1201" s="237" t="s">
        <v>1075</v>
      </c>
      <c r="C1201" s="290">
        <v>0</v>
      </c>
      <c r="D1201" s="290">
        <v>0</v>
      </c>
      <c r="E1201" s="290"/>
      <c r="F1201" s="374">
        <f t="shared" si="256"/>
        <v>0</v>
      </c>
      <c r="G1201" s="290">
        <f t="shared" si="253"/>
        <v>0</v>
      </c>
      <c r="H1201" s="290">
        <v>0</v>
      </c>
      <c r="I1201" s="298" t="str">
        <f t="shared" si="254"/>
        <v/>
      </c>
      <c r="J1201" s="298" t="str">
        <f t="shared" si="255"/>
        <v/>
      </c>
      <c r="K1201" s="383"/>
      <c r="L1201" s="270">
        <v>1</v>
      </c>
    </row>
    <row r="1202" customFormat="1" hidden="1" spans="1:12">
      <c r="A1202" s="237">
        <v>2210302</v>
      </c>
      <c r="B1202" s="237" t="s">
        <v>1076</v>
      </c>
      <c r="C1202" s="290">
        <v>0</v>
      </c>
      <c r="D1202" s="290">
        <v>0</v>
      </c>
      <c r="E1202" s="290"/>
      <c r="F1202" s="374">
        <f t="shared" si="256"/>
        <v>0</v>
      </c>
      <c r="G1202" s="290">
        <f t="shared" si="253"/>
        <v>0</v>
      </c>
      <c r="H1202" s="290">
        <v>0</v>
      </c>
      <c r="I1202" s="298" t="str">
        <f t="shared" si="254"/>
        <v/>
      </c>
      <c r="J1202" s="298" t="str">
        <f t="shared" si="255"/>
        <v/>
      </c>
      <c r="K1202" s="383"/>
      <c r="L1202" s="270">
        <v>1</v>
      </c>
    </row>
    <row r="1203" s="217" customFormat="1" spans="1:11">
      <c r="A1203" s="237">
        <v>2210399</v>
      </c>
      <c r="B1203" s="237" t="s">
        <v>1077</v>
      </c>
      <c r="C1203" s="290">
        <v>13066</v>
      </c>
      <c r="D1203" s="290">
        <v>11721</v>
      </c>
      <c r="E1203" s="290"/>
      <c r="F1203" s="374">
        <f t="shared" si="256"/>
        <v>0</v>
      </c>
      <c r="G1203" s="290">
        <f t="shared" si="253"/>
        <v>0</v>
      </c>
      <c r="H1203" s="290">
        <v>0</v>
      </c>
      <c r="I1203" s="298" t="str">
        <f t="shared" si="254"/>
        <v/>
      </c>
      <c r="J1203" s="298">
        <f t="shared" si="255"/>
        <v>0</v>
      </c>
      <c r="K1203" s="383"/>
    </row>
    <row r="1204" hidden="1" spans="1:12">
      <c r="A1204" s="237">
        <v>222</v>
      </c>
      <c r="B1204" s="373" t="s">
        <v>1078</v>
      </c>
      <c r="C1204" s="290">
        <f t="shared" ref="C1204:H1204" si="263">C1205+C1223+C1229+C1235</f>
        <v>0</v>
      </c>
      <c r="D1204" s="290">
        <f t="shared" si="263"/>
        <v>0</v>
      </c>
      <c r="E1204" s="290">
        <v>0</v>
      </c>
      <c r="F1204" s="290">
        <f t="shared" si="263"/>
        <v>0</v>
      </c>
      <c r="G1204" s="290">
        <f t="shared" si="263"/>
        <v>0</v>
      </c>
      <c r="H1204" s="290">
        <f t="shared" si="263"/>
        <v>0</v>
      </c>
      <c r="I1204" s="298" t="str">
        <f t="shared" si="254"/>
        <v/>
      </c>
      <c r="J1204" s="298" t="str">
        <f t="shared" si="255"/>
        <v/>
      </c>
      <c r="L1204" s="270">
        <v>1</v>
      </c>
    </row>
    <row r="1205" customFormat="1" hidden="1" spans="1:12">
      <c r="A1205" s="237">
        <v>22201</v>
      </c>
      <c r="B1205" s="373" t="s">
        <v>1227</v>
      </c>
      <c r="C1205" s="290">
        <f t="shared" ref="C1205:H1205" si="264">SUM(C1206:C1222)</f>
        <v>0</v>
      </c>
      <c r="D1205" s="290">
        <f t="shared" si="264"/>
        <v>0</v>
      </c>
      <c r="E1205" s="290">
        <v>0</v>
      </c>
      <c r="F1205" s="290">
        <f t="shared" si="264"/>
        <v>0</v>
      </c>
      <c r="G1205" s="290">
        <f t="shared" si="264"/>
        <v>0</v>
      </c>
      <c r="H1205" s="290">
        <f t="shared" si="264"/>
        <v>0</v>
      </c>
      <c r="I1205" s="298" t="str">
        <f t="shared" si="254"/>
        <v/>
      </c>
      <c r="J1205" s="298" t="str">
        <f t="shared" si="255"/>
        <v/>
      </c>
      <c r="K1205" s="383"/>
      <c r="L1205" s="270">
        <v>1</v>
      </c>
    </row>
    <row r="1206" customFormat="1" hidden="1" spans="1:12">
      <c r="A1206" s="237">
        <v>2220101</v>
      </c>
      <c r="B1206" s="237" t="s">
        <v>135</v>
      </c>
      <c r="C1206" s="290">
        <v>0</v>
      </c>
      <c r="D1206" s="290">
        <v>0</v>
      </c>
      <c r="E1206" s="290"/>
      <c r="F1206" s="374">
        <f t="shared" si="256"/>
        <v>0</v>
      </c>
      <c r="G1206" s="290">
        <f t="shared" si="253"/>
        <v>0</v>
      </c>
      <c r="H1206" s="290">
        <v>0</v>
      </c>
      <c r="I1206" s="298" t="str">
        <f t="shared" si="254"/>
        <v/>
      </c>
      <c r="J1206" s="298" t="str">
        <f t="shared" si="255"/>
        <v/>
      </c>
      <c r="K1206" s="383"/>
      <c r="L1206" s="270">
        <v>1</v>
      </c>
    </row>
    <row r="1207" customFormat="1" hidden="1" spans="1:12">
      <c r="A1207" s="237">
        <v>2220102</v>
      </c>
      <c r="B1207" s="237" t="s">
        <v>136</v>
      </c>
      <c r="C1207" s="290">
        <v>0</v>
      </c>
      <c r="D1207" s="290">
        <v>0</v>
      </c>
      <c r="E1207" s="290"/>
      <c r="F1207" s="374">
        <f t="shared" si="256"/>
        <v>0</v>
      </c>
      <c r="G1207" s="290">
        <f t="shared" si="253"/>
        <v>0</v>
      </c>
      <c r="H1207" s="290">
        <v>0</v>
      </c>
      <c r="I1207" s="298" t="str">
        <f t="shared" si="254"/>
        <v/>
      </c>
      <c r="J1207" s="298" t="str">
        <f t="shared" si="255"/>
        <v/>
      </c>
      <c r="K1207" s="383"/>
      <c r="L1207" s="270">
        <v>1</v>
      </c>
    </row>
    <row r="1208" s="270" customFormat="1" hidden="1" spans="1:12">
      <c r="A1208" s="237">
        <v>2220103</v>
      </c>
      <c r="B1208" s="237" t="s">
        <v>137</v>
      </c>
      <c r="C1208" s="290">
        <v>0</v>
      </c>
      <c r="D1208" s="290">
        <v>0</v>
      </c>
      <c r="E1208" s="290"/>
      <c r="F1208" s="374">
        <f t="shared" si="256"/>
        <v>0</v>
      </c>
      <c r="G1208" s="290">
        <f t="shared" si="253"/>
        <v>0</v>
      </c>
      <c r="H1208" s="290">
        <v>0</v>
      </c>
      <c r="I1208" s="298" t="str">
        <f t="shared" si="254"/>
        <v/>
      </c>
      <c r="J1208" s="298" t="str">
        <f t="shared" si="255"/>
        <v/>
      </c>
      <c r="K1208" s="383"/>
      <c r="L1208" s="270">
        <v>1</v>
      </c>
    </row>
    <row r="1209" s="270" customFormat="1" hidden="1" spans="1:12">
      <c r="A1209" s="237">
        <v>2220104</v>
      </c>
      <c r="B1209" s="237" t="s">
        <v>1228</v>
      </c>
      <c r="C1209" s="290">
        <v>0</v>
      </c>
      <c r="D1209" s="290">
        <v>0</v>
      </c>
      <c r="E1209" s="290"/>
      <c r="F1209" s="374">
        <f t="shared" si="256"/>
        <v>0</v>
      </c>
      <c r="G1209" s="290">
        <f t="shared" si="253"/>
        <v>0</v>
      </c>
      <c r="H1209" s="290">
        <v>0</v>
      </c>
      <c r="I1209" s="298" t="str">
        <f t="shared" si="254"/>
        <v/>
      </c>
      <c r="J1209" s="298" t="str">
        <f t="shared" si="255"/>
        <v/>
      </c>
      <c r="K1209" s="383"/>
      <c r="L1209" s="270">
        <v>1</v>
      </c>
    </row>
    <row r="1210" s="270" customFormat="1" hidden="1" spans="1:12">
      <c r="A1210" s="237">
        <v>2220105</v>
      </c>
      <c r="B1210" s="237" t="s">
        <v>1229</v>
      </c>
      <c r="C1210" s="290">
        <v>0</v>
      </c>
      <c r="D1210" s="290">
        <v>0</v>
      </c>
      <c r="E1210" s="290"/>
      <c r="F1210" s="374">
        <f t="shared" si="256"/>
        <v>0</v>
      </c>
      <c r="G1210" s="290">
        <f t="shared" si="253"/>
        <v>0</v>
      </c>
      <c r="H1210" s="290">
        <v>0</v>
      </c>
      <c r="I1210" s="298" t="str">
        <f t="shared" si="254"/>
        <v/>
      </c>
      <c r="J1210" s="298" t="str">
        <f t="shared" si="255"/>
        <v/>
      </c>
      <c r="K1210" s="383"/>
      <c r="L1210" s="270">
        <v>1</v>
      </c>
    </row>
    <row r="1211" s="270" customFormat="1" hidden="1" spans="1:12">
      <c r="A1211" s="237">
        <v>2220106</v>
      </c>
      <c r="B1211" s="237" t="s">
        <v>154</v>
      </c>
      <c r="C1211" s="290">
        <v>0</v>
      </c>
      <c r="D1211" s="290">
        <v>0</v>
      </c>
      <c r="E1211" s="290"/>
      <c r="F1211" s="374">
        <f t="shared" si="256"/>
        <v>0</v>
      </c>
      <c r="G1211" s="290">
        <f t="shared" si="253"/>
        <v>0</v>
      </c>
      <c r="H1211" s="290">
        <v>0</v>
      </c>
      <c r="I1211" s="298" t="str">
        <f t="shared" si="254"/>
        <v/>
      </c>
      <c r="J1211" s="298" t="str">
        <f t="shared" si="255"/>
        <v/>
      </c>
      <c r="K1211" s="383"/>
      <c r="L1211" s="270">
        <v>1</v>
      </c>
    </row>
    <row r="1212" s="270" customFormat="1" hidden="1" spans="1:12">
      <c r="A1212" s="237">
        <v>2220107</v>
      </c>
      <c r="B1212" s="237" t="s">
        <v>1083</v>
      </c>
      <c r="C1212" s="290">
        <v>0</v>
      </c>
      <c r="D1212" s="290">
        <v>0</v>
      </c>
      <c r="E1212" s="290"/>
      <c r="F1212" s="374">
        <f t="shared" si="256"/>
        <v>0</v>
      </c>
      <c r="G1212" s="290">
        <f t="shared" si="253"/>
        <v>0</v>
      </c>
      <c r="H1212" s="290">
        <v>0</v>
      </c>
      <c r="I1212" s="298" t="str">
        <f t="shared" si="254"/>
        <v/>
      </c>
      <c r="J1212" s="298" t="str">
        <f t="shared" si="255"/>
        <v/>
      </c>
      <c r="K1212" s="383"/>
      <c r="L1212" s="270">
        <v>1</v>
      </c>
    </row>
    <row r="1213" customFormat="1" hidden="1" spans="1:12">
      <c r="A1213" s="237">
        <v>2220112</v>
      </c>
      <c r="B1213" s="237" t="s">
        <v>1084</v>
      </c>
      <c r="C1213" s="290">
        <v>0</v>
      </c>
      <c r="D1213" s="290">
        <v>0</v>
      </c>
      <c r="E1213" s="290"/>
      <c r="F1213" s="374">
        <f t="shared" si="256"/>
        <v>0</v>
      </c>
      <c r="G1213" s="290">
        <f t="shared" si="253"/>
        <v>0</v>
      </c>
      <c r="H1213" s="290">
        <v>0</v>
      </c>
      <c r="I1213" s="298" t="str">
        <f t="shared" si="254"/>
        <v/>
      </c>
      <c r="J1213" s="298" t="str">
        <f t="shared" si="255"/>
        <v/>
      </c>
      <c r="K1213" s="383"/>
      <c r="L1213" s="270">
        <v>1</v>
      </c>
    </row>
    <row r="1214" s="270" customFormat="1" hidden="1" spans="1:12">
      <c r="A1214" s="237">
        <v>2220113</v>
      </c>
      <c r="B1214" s="237" t="s">
        <v>1085</v>
      </c>
      <c r="C1214" s="290">
        <v>0</v>
      </c>
      <c r="D1214" s="290">
        <v>0</v>
      </c>
      <c r="E1214" s="290"/>
      <c r="F1214" s="374">
        <f t="shared" si="256"/>
        <v>0</v>
      </c>
      <c r="G1214" s="290">
        <f t="shared" si="253"/>
        <v>0</v>
      </c>
      <c r="H1214" s="290">
        <v>0</v>
      </c>
      <c r="I1214" s="298" t="str">
        <f t="shared" si="254"/>
        <v/>
      </c>
      <c r="J1214" s="298" t="str">
        <f t="shared" si="255"/>
        <v/>
      </c>
      <c r="K1214" s="383"/>
      <c r="L1214" s="270">
        <v>1</v>
      </c>
    </row>
    <row r="1215" customFormat="1" hidden="1" spans="1:12">
      <c r="A1215" s="237">
        <v>2220114</v>
      </c>
      <c r="B1215" s="237" t="s">
        <v>1086</v>
      </c>
      <c r="C1215" s="290">
        <v>0</v>
      </c>
      <c r="D1215" s="290">
        <v>0</v>
      </c>
      <c r="E1215" s="290"/>
      <c r="F1215" s="374">
        <f t="shared" si="256"/>
        <v>0</v>
      </c>
      <c r="G1215" s="290">
        <f t="shared" si="253"/>
        <v>0</v>
      </c>
      <c r="H1215" s="290">
        <v>0</v>
      </c>
      <c r="I1215" s="298" t="str">
        <f t="shared" si="254"/>
        <v/>
      </c>
      <c r="J1215" s="298" t="str">
        <f t="shared" si="255"/>
        <v/>
      </c>
      <c r="K1215" s="383"/>
      <c r="L1215" s="270">
        <v>1</v>
      </c>
    </row>
    <row r="1216" s="270" customFormat="1" hidden="1" spans="1:12">
      <c r="A1216" s="237">
        <v>2220115</v>
      </c>
      <c r="B1216" s="237" t="s">
        <v>1087</v>
      </c>
      <c r="C1216" s="290">
        <v>0</v>
      </c>
      <c r="D1216" s="290">
        <v>0</v>
      </c>
      <c r="E1216" s="290"/>
      <c r="F1216" s="374">
        <f t="shared" si="256"/>
        <v>0</v>
      </c>
      <c r="G1216" s="290">
        <f t="shared" si="253"/>
        <v>0</v>
      </c>
      <c r="H1216" s="290">
        <v>0</v>
      </c>
      <c r="I1216" s="298" t="str">
        <f t="shared" si="254"/>
        <v/>
      </c>
      <c r="J1216" s="298" t="str">
        <f t="shared" si="255"/>
        <v/>
      </c>
      <c r="K1216" s="383"/>
      <c r="L1216" s="270">
        <v>1</v>
      </c>
    </row>
    <row r="1217" s="270" customFormat="1" hidden="1" spans="1:12">
      <c r="A1217" s="237">
        <v>2220118</v>
      </c>
      <c r="B1217" s="237" t="s">
        <v>1088</v>
      </c>
      <c r="C1217" s="290">
        <v>0</v>
      </c>
      <c r="D1217" s="290">
        <v>0</v>
      </c>
      <c r="E1217" s="290"/>
      <c r="F1217" s="374">
        <f t="shared" si="256"/>
        <v>0</v>
      </c>
      <c r="G1217" s="290">
        <f t="shared" si="253"/>
        <v>0</v>
      </c>
      <c r="H1217" s="290">
        <v>0</v>
      </c>
      <c r="I1217" s="298" t="str">
        <f t="shared" si="254"/>
        <v/>
      </c>
      <c r="J1217" s="298" t="str">
        <f t="shared" si="255"/>
        <v/>
      </c>
      <c r="K1217" s="383"/>
      <c r="L1217" s="270">
        <v>1</v>
      </c>
    </row>
    <row r="1218" s="270" customFormat="1" hidden="1" spans="1:12">
      <c r="A1218" s="237">
        <v>2220119</v>
      </c>
      <c r="B1218" s="237" t="s">
        <v>1089</v>
      </c>
      <c r="C1218" s="290">
        <v>0</v>
      </c>
      <c r="D1218" s="290">
        <v>0</v>
      </c>
      <c r="E1218" s="290"/>
      <c r="F1218" s="374">
        <f t="shared" si="256"/>
        <v>0</v>
      </c>
      <c r="G1218" s="290">
        <f t="shared" si="253"/>
        <v>0</v>
      </c>
      <c r="H1218" s="290">
        <v>0</v>
      </c>
      <c r="I1218" s="298" t="str">
        <f t="shared" si="254"/>
        <v/>
      </c>
      <c r="J1218" s="298" t="str">
        <f t="shared" si="255"/>
        <v/>
      </c>
      <c r="K1218" s="383"/>
      <c r="L1218" s="270">
        <v>1</v>
      </c>
    </row>
    <row r="1219" s="270" customFormat="1" hidden="1" spans="1:12">
      <c r="A1219" s="237">
        <v>2220120</v>
      </c>
      <c r="B1219" s="237" t="s">
        <v>1230</v>
      </c>
      <c r="C1219" s="290">
        <v>0</v>
      </c>
      <c r="D1219" s="290">
        <v>0</v>
      </c>
      <c r="E1219" s="290"/>
      <c r="F1219" s="374">
        <f t="shared" si="256"/>
        <v>0</v>
      </c>
      <c r="G1219" s="290">
        <f t="shared" si="253"/>
        <v>0</v>
      </c>
      <c r="H1219" s="290">
        <v>0</v>
      </c>
      <c r="I1219" s="298" t="str">
        <f t="shared" si="254"/>
        <v/>
      </c>
      <c r="J1219" s="298" t="str">
        <f t="shared" si="255"/>
        <v/>
      </c>
      <c r="K1219" s="383"/>
      <c r="L1219" s="270">
        <v>1</v>
      </c>
    </row>
    <row r="1220" s="270" customFormat="1" hidden="1" spans="1:12">
      <c r="A1220" s="237">
        <v>2220121</v>
      </c>
      <c r="B1220" s="237" t="s">
        <v>1231</v>
      </c>
      <c r="C1220" s="290">
        <v>0</v>
      </c>
      <c r="D1220" s="290">
        <v>0</v>
      </c>
      <c r="E1220" s="290"/>
      <c r="F1220" s="374">
        <f t="shared" si="256"/>
        <v>0</v>
      </c>
      <c r="G1220" s="290">
        <f t="shared" si="253"/>
        <v>0</v>
      </c>
      <c r="H1220" s="290">
        <v>0</v>
      </c>
      <c r="I1220" s="298" t="str">
        <f t="shared" si="254"/>
        <v/>
      </c>
      <c r="J1220" s="298" t="str">
        <f t="shared" si="255"/>
        <v/>
      </c>
      <c r="K1220" s="383"/>
      <c r="L1220" s="270">
        <v>1</v>
      </c>
    </row>
    <row r="1221" s="270" customFormat="1" hidden="1" spans="1:12">
      <c r="A1221" s="237">
        <v>2220150</v>
      </c>
      <c r="B1221" s="237" t="s">
        <v>145</v>
      </c>
      <c r="C1221" s="290">
        <v>0</v>
      </c>
      <c r="D1221" s="290">
        <v>0</v>
      </c>
      <c r="E1221" s="290"/>
      <c r="F1221" s="374">
        <f t="shared" si="256"/>
        <v>0</v>
      </c>
      <c r="G1221" s="290">
        <f t="shared" si="253"/>
        <v>0</v>
      </c>
      <c r="H1221" s="290">
        <v>0</v>
      </c>
      <c r="I1221" s="298" t="str">
        <f t="shared" si="254"/>
        <v/>
      </c>
      <c r="J1221" s="298" t="str">
        <f t="shared" si="255"/>
        <v/>
      </c>
      <c r="K1221" s="383"/>
      <c r="L1221" s="270">
        <v>1</v>
      </c>
    </row>
    <row r="1222" s="270" customFormat="1" hidden="1" spans="1:12">
      <c r="A1222" s="237">
        <v>2220199</v>
      </c>
      <c r="B1222" s="237" t="s">
        <v>1232</v>
      </c>
      <c r="C1222" s="290">
        <v>0</v>
      </c>
      <c r="D1222" s="290">
        <v>0</v>
      </c>
      <c r="E1222" s="290"/>
      <c r="F1222" s="374">
        <f t="shared" si="256"/>
        <v>0</v>
      </c>
      <c r="G1222" s="290">
        <f t="shared" si="253"/>
        <v>0</v>
      </c>
      <c r="H1222" s="290">
        <v>0</v>
      </c>
      <c r="I1222" s="298" t="str">
        <f t="shared" si="254"/>
        <v/>
      </c>
      <c r="J1222" s="298" t="str">
        <f t="shared" si="255"/>
        <v/>
      </c>
      <c r="K1222" s="383"/>
      <c r="L1222" s="270">
        <v>1</v>
      </c>
    </row>
    <row r="1223" s="270" customFormat="1" hidden="1" spans="1:12">
      <c r="A1223" s="237">
        <v>22203</v>
      </c>
      <c r="B1223" s="373" t="s">
        <v>1101</v>
      </c>
      <c r="C1223" s="290">
        <f t="shared" ref="C1223:H1223" si="265">SUM(C1224:C1228)</f>
        <v>0</v>
      </c>
      <c r="D1223" s="290">
        <f t="shared" si="265"/>
        <v>0</v>
      </c>
      <c r="E1223" s="290">
        <v>0</v>
      </c>
      <c r="F1223" s="290">
        <f t="shared" si="265"/>
        <v>0</v>
      </c>
      <c r="G1223" s="290">
        <f t="shared" si="265"/>
        <v>0</v>
      </c>
      <c r="H1223" s="290">
        <f t="shared" si="265"/>
        <v>0</v>
      </c>
      <c r="I1223" s="298" t="str">
        <f t="shared" ref="I1223:I1286" si="266">IF(ISERROR(H1223/G1223),"",H1223/G1223*100)</f>
        <v/>
      </c>
      <c r="J1223" s="298" t="str">
        <f t="shared" ref="J1223:J1286" si="267">IF(ISERROR(H1223/C1223),"",H1223/C1223*100)</f>
        <v/>
      </c>
      <c r="K1223" s="383"/>
      <c r="L1223" s="270">
        <v>1</v>
      </c>
    </row>
    <row r="1224" customFormat="1" hidden="1" spans="1:12">
      <c r="A1224" s="237">
        <v>2220301</v>
      </c>
      <c r="B1224" s="237" t="s">
        <v>1102</v>
      </c>
      <c r="C1224" s="290">
        <v>0</v>
      </c>
      <c r="D1224" s="290">
        <v>0</v>
      </c>
      <c r="E1224" s="290"/>
      <c r="F1224" s="374">
        <f t="shared" si="256"/>
        <v>0</v>
      </c>
      <c r="G1224" s="290">
        <f t="shared" ref="G1224:G1286" si="268">H1224+K1224</f>
        <v>0</v>
      </c>
      <c r="H1224" s="290">
        <v>0</v>
      </c>
      <c r="I1224" s="298" t="str">
        <f t="shared" si="266"/>
        <v/>
      </c>
      <c r="J1224" s="298" t="str">
        <f t="shared" si="267"/>
        <v/>
      </c>
      <c r="K1224" s="383"/>
      <c r="L1224" s="270">
        <v>1</v>
      </c>
    </row>
    <row r="1225" customFormat="1" hidden="1" spans="1:12">
      <c r="A1225" s="237">
        <v>2220303</v>
      </c>
      <c r="B1225" s="237" t="s">
        <v>1103</v>
      </c>
      <c r="C1225" s="290">
        <v>0</v>
      </c>
      <c r="D1225" s="290">
        <v>0</v>
      </c>
      <c r="E1225" s="290"/>
      <c r="F1225" s="374">
        <f t="shared" si="256"/>
        <v>0</v>
      </c>
      <c r="G1225" s="290">
        <f t="shared" si="268"/>
        <v>0</v>
      </c>
      <c r="H1225" s="290">
        <v>0</v>
      </c>
      <c r="I1225" s="298" t="str">
        <f t="shared" si="266"/>
        <v/>
      </c>
      <c r="J1225" s="298" t="str">
        <f t="shared" si="267"/>
        <v/>
      </c>
      <c r="K1225" s="383"/>
      <c r="L1225" s="270">
        <v>1</v>
      </c>
    </row>
    <row r="1226" s="270" customFormat="1" hidden="1" spans="1:12">
      <c r="A1226" s="237">
        <v>2220304</v>
      </c>
      <c r="B1226" s="237" t="s">
        <v>1104</v>
      </c>
      <c r="C1226" s="290">
        <v>0</v>
      </c>
      <c r="D1226" s="290">
        <v>0</v>
      </c>
      <c r="E1226" s="290"/>
      <c r="F1226" s="374">
        <f t="shared" ref="F1226:F1289" si="269">G1226-E1226</f>
        <v>0</v>
      </c>
      <c r="G1226" s="290">
        <f t="shared" si="268"/>
        <v>0</v>
      </c>
      <c r="H1226" s="290">
        <v>0</v>
      </c>
      <c r="I1226" s="298" t="str">
        <f t="shared" si="266"/>
        <v/>
      </c>
      <c r="J1226" s="298" t="str">
        <f t="shared" si="267"/>
        <v/>
      </c>
      <c r="K1226" s="383"/>
      <c r="L1226" s="270">
        <v>1</v>
      </c>
    </row>
    <row r="1227" customFormat="1" hidden="1" spans="1:12">
      <c r="A1227" s="237">
        <v>2220305</v>
      </c>
      <c r="B1227" s="237" t="s">
        <v>1233</v>
      </c>
      <c r="C1227" s="290">
        <v>0</v>
      </c>
      <c r="D1227" s="290">
        <v>0</v>
      </c>
      <c r="E1227" s="290"/>
      <c r="F1227" s="374">
        <f t="shared" si="269"/>
        <v>0</v>
      </c>
      <c r="G1227" s="290">
        <f t="shared" si="268"/>
        <v>0</v>
      </c>
      <c r="H1227" s="290">
        <v>0</v>
      </c>
      <c r="I1227" s="298" t="str">
        <f t="shared" si="266"/>
        <v/>
      </c>
      <c r="J1227" s="298" t="str">
        <f t="shared" si="267"/>
        <v/>
      </c>
      <c r="K1227" s="383"/>
      <c r="L1227" s="270">
        <v>1</v>
      </c>
    </row>
    <row r="1228" customFormat="1" hidden="1" spans="1:12">
      <c r="A1228" s="237">
        <v>2220399</v>
      </c>
      <c r="B1228" s="237" t="s">
        <v>1105</v>
      </c>
      <c r="C1228" s="290">
        <v>0</v>
      </c>
      <c r="D1228" s="290">
        <v>0</v>
      </c>
      <c r="E1228" s="290"/>
      <c r="F1228" s="374">
        <f t="shared" si="269"/>
        <v>0</v>
      </c>
      <c r="G1228" s="290">
        <f t="shared" si="268"/>
        <v>0</v>
      </c>
      <c r="H1228" s="290">
        <v>0</v>
      </c>
      <c r="I1228" s="298" t="str">
        <f t="shared" si="266"/>
        <v/>
      </c>
      <c r="J1228" s="298" t="str">
        <f t="shared" si="267"/>
        <v/>
      </c>
      <c r="K1228" s="383"/>
      <c r="L1228" s="270">
        <v>1</v>
      </c>
    </row>
    <row r="1229" s="270" customFormat="1" hidden="1" spans="1:12">
      <c r="A1229" s="237">
        <v>22204</v>
      </c>
      <c r="B1229" s="373" t="s">
        <v>1106</v>
      </c>
      <c r="C1229" s="290">
        <f t="shared" ref="C1229:H1229" si="270">SUM(C1230:C1234)</f>
        <v>0</v>
      </c>
      <c r="D1229" s="290">
        <f t="shared" si="270"/>
        <v>0</v>
      </c>
      <c r="E1229" s="290">
        <v>0</v>
      </c>
      <c r="F1229" s="290">
        <f t="shared" si="270"/>
        <v>0</v>
      </c>
      <c r="G1229" s="290">
        <f t="shared" si="270"/>
        <v>0</v>
      </c>
      <c r="H1229" s="290">
        <f t="shared" si="270"/>
        <v>0</v>
      </c>
      <c r="I1229" s="298" t="str">
        <f t="shared" si="266"/>
        <v/>
      </c>
      <c r="J1229" s="298" t="str">
        <f t="shared" si="267"/>
        <v/>
      </c>
      <c r="K1229" s="383"/>
      <c r="L1229" s="270">
        <v>1</v>
      </c>
    </row>
    <row r="1230" s="270" customFormat="1" hidden="1" spans="1:12">
      <c r="A1230" s="237">
        <v>2220401</v>
      </c>
      <c r="B1230" s="237" t="s">
        <v>1107</v>
      </c>
      <c r="C1230" s="290">
        <v>0</v>
      </c>
      <c r="D1230" s="290">
        <v>0</v>
      </c>
      <c r="E1230" s="290"/>
      <c r="F1230" s="374">
        <f t="shared" si="269"/>
        <v>0</v>
      </c>
      <c r="G1230" s="290">
        <f t="shared" si="268"/>
        <v>0</v>
      </c>
      <c r="H1230" s="290">
        <v>0</v>
      </c>
      <c r="I1230" s="298" t="str">
        <f t="shared" si="266"/>
        <v/>
      </c>
      <c r="J1230" s="298" t="str">
        <f t="shared" si="267"/>
        <v/>
      </c>
      <c r="K1230" s="383"/>
      <c r="L1230" s="270">
        <v>1</v>
      </c>
    </row>
    <row r="1231" s="270" customFormat="1" hidden="1" spans="1:12">
      <c r="A1231" s="237">
        <v>2220402</v>
      </c>
      <c r="B1231" s="237" t="s">
        <v>1108</v>
      </c>
      <c r="C1231" s="290">
        <v>0</v>
      </c>
      <c r="D1231" s="290">
        <v>0</v>
      </c>
      <c r="E1231" s="290"/>
      <c r="F1231" s="374">
        <f t="shared" si="269"/>
        <v>0</v>
      </c>
      <c r="G1231" s="290">
        <f t="shared" si="268"/>
        <v>0</v>
      </c>
      <c r="H1231" s="290">
        <v>0</v>
      </c>
      <c r="I1231" s="298" t="str">
        <f t="shared" si="266"/>
        <v/>
      </c>
      <c r="J1231" s="298" t="str">
        <f t="shared" si="267"/>
        <v/>
      </c>
      <c r="K1231" s="383"/>
      <c r="L1231" s="270">
        <v>1</v>
      </c>
    </row>
    <row r="1232" customFormat="1" hidden="1" spans="1:12">
      <c r="A1232" s="237">
        <v>2220403</v>
      </c>
      <c r="B1232" s="237" t="s">
        <v>1109</v>
      </c>
      <c r="C1232" s="290">
        <v>0</v>
      </c>
      <c r="D1232" s="290">
        <v>0</v>
      </c>
      <c r="E1232" s="290"/>
      <c r="F1232" s="374">
        <f t="shared" si="269"/>
        <v>0</v>
      </c>
      <c r="G1232" s="290">
        <f t="shared" si="268"/>
        <v>0</v>
      </c>
      <c r="H1232" s="290">
        <v>0</v>
      </c>
      <c r="I1232" s="298" t="str">
        <f t="shared" si="266"/>
        <v/>
      </c>
      <c r="J1232" s="298" t="str">
        <f t="shared" si="267"/>
        <v/>
      </c>
      <c r="K1232" s="383"/>
      <c r="L1232" s="270">
        <v>1</v>
      </c>
    </row>
    <row r="1233" customFormat="1" hidden="1" spans="1:12">
      <c r="A1233" s="237">
        <v>2220404</v>
      </c>
      <c r="B1233" s="237" t="s">
        <v>1110</v>
      </c>
      <c r="C1233" s="290">
        <v>0</v>
      </c>
      <c r="D1233" s="290">
        <v>0</v>
      </c>
      <c r="E1233" s="290"/>
      <c r="F1233" s="374">
        <f t="shared" si="269"/>
        <v>0</v>
      </c>
      <c r="G1233" s="290">
        <f t="shared" si="268"/>
        <v>0</v>
      </c>
      <c r="H1233" s="290">
        <v>0</v>
      </c>
      <c r="I1233" s="298" t="str">
        <f t="shared" si="266"/>
        <v/>
      </c>
      <c r="J1233" s="298" t="str">
        <f t="shared" si="267"/>
        <v/>
      </c>
      <c r="K1233" s="383"/>
      <c r="L1233" s="270">
        <v>1</v>
      </c>
    </row>
    <row r="1234" customFormat="1" hidden="1" spans="1:12">
      <c r="A1234" s="237">
        <v>2220499</v>
      </c>
      <c r="B1234" s="237" t="s">
        <v>1111</v>
      </c>
      <c r="C1234" s="290">
        <v>0</v>
      </c>
      <c r="D1234" s="290">
        <v>0</v>
      </c>
      <c r="E1234" s="290"/>
      <c r="F1234" s="374">
        <f t="shared" si="269"/>
        <v>0</v>
      </c>
      <c r="G1234" s="290">
        <f t="shared" si="268"/>
        <v>0</v>
      </c>
      <c r="H1234" s="290">
        <v>0</v>
      </c>
      <c r="I1234" s="298" t="str">
        <f t="shared" si="266"/>
        <v/>
      </c>
      <c r="J1234" s="298" t="str">
        <f t="shared" si="267"/>
        <v/>
      </c>
      <c r="K1234" s="383"/>
      <c r="L1234" s="270">
        <v>1</v>
      </c>
    </row>
    <row r="1235" customFormat="1" hidden="1" spans="1:12">
      <c r="A1235" s="237">
        <v>22205</v>
      </c>
      <c r="B1235" s="373" t="s">
        <v>1112</v>
      </c>
      <c r="C1235" s="290">
        <f t="shared" ref="C1235:H1235" si="271">SUM(C1236:C1247)</f>
        <v>0</v>
      </c>
      <c r="D1235" s="290">
        <f t="shared" si="271"/>
        <v>0</v>
      </c>
      <c r="E1235" s="290">
        <v>0</v>
      </c>
      <c r="F1235" s="290">
        <f t="shared" si="271"/>
        <v>0</v>
      </c>
      <c r="G1235" s="290">
        <f t="shared" si="271"/>
        <v>0</v>
      </c>
      <c r="H1235" s="290">
        <f t="shared" si="271"/>
        <v>0</v>
      </c>
      <c r="I1235" s="298" t="str">
        <f t="shared" si="266"/>
        <v/>
      </c>
      <c r="J1235" s="298" t="str">
        <f t="shared" si="267"/>
        <v/>
      </c>
      <c r="K1235" s="383"/>
      <c r="L1235" s="270">
        <v>1</v>
      </c>
    </row>
    <row r="1236" customFormat="1" hidden="1" spans="1:12">
      <c r="A1236" s="237">
        <v>2220501</v>
      </c>
      <c r="B1236" s="237" t="s">
        <v>1113</v>
      </c>
      <c r="C1236" s="290">
        <v>0</v>
      </c>
      <c r="D1236" s="290">
        <v>0</v>
      </c>
      <c r="E1236" s="290"/>
      <c r="F1236" s="374">
        <f t="shared" si="269"/>
        <v>0</v>
      </c>
      <c r="G1236" s="290">
        <f t="shared" si="268"/>
        <v>0</v>
      </c>
      <c r="H1236" s="290">
        <v>0</v>
      </c>
      <c r="I1236" s="298" t="str">
        <f t="shared" si="266"/>
        <v/>
      </c>
      <c r="J1236" s="298" t="str">
        <f t="shared" si="267"/>
        <v/>
      </c>
      <c r="K1236" s="383"/>
      <c r="L1236" s="270">
        <v>1</v>
      </c>
    </row>
    <row r="1237" customFormat="1" hidden="1" spans="1:12">
      <c r="A1237" s="237">
        <v>2220502</v>
      </c>
      <c r="B1237" s="237" t="s">
        <v>1114</v>
      </c>
      <c r="C1237" s="290">
        <v>0</v>
      </c>
      <c r="D1237" s="290">
        <v>0</v>
      </c>
      <c r="E1237" s="290"/>
      <c r="F1237" s="374">
        <f t="shared" si="269"/>
        <v>0</v>
      </c>
      <c r="G1237" s="290">
        <f t="shared" si="268"/>
        <v>0</v>
      </c>
      <c r="H1237" s="290">
        <v>0</v>
      </c>
      <c r="I1237" s="298" t="str">
        <f t="shared" si="266"/>
        <v/>
      </c>
      <c r="J1237" s="298" t="str">
        <f t="shared" si="267"/>
        <v/>
      </c>
      <c r="K1237" s="383"/>
      <c r="L1237" s="270">
        <v>1</v>
      </c>
    </row>
    <row r="1238" customFormat="1" hidden="1" spans="1:12">
      <c r="A1238" s="237">
        <v>2220503</v>
      </c>
      <c r="B1238" s="237" t="s">
        <v>1115</v>
      </c>
      <c r="C1238" s="290">
        <v>0</v>
      </c>
      <c r="D1238" s="290">
        <v>0</v>
      </c>
      <c r="E1238" s="290"/>
      <c r="F1238" s="374">
        <f t="shared" si="269"/>
        <v>0</v>
      </c>
      <c r="G1238" s="290">
        <f t="shared" si="268"/>
        <v>0</v>
      </c>
      <c r="H1238" s="290">
        <v>0</v>
      </c>
      <c r="I1238" s="298" t="str">
        <f t="shared" si="266"/>
        <v/>
      </c>
      <c r="J1238" s="298" t="str">
        <f t="shared" si="267"/>
        <v/>
      </c>
      <c r="K1238" s="383"/>
      <c r="L1238" s="270">
        <v>1</v>
      </c>
    </row>
    <row r="1239" customFormat="1" hidden="1" spans="1:12">
      <c r="A1239" s="237">
        <v>2220504</v>
      </c>
      <c r="B1239" s="237" t="s">
        <v>1116</v>
      </c>
      <c r="C1239" s="290">
        <v>0</v>
      </c>
      <c r="D1239" s="290">
        <v>0</v>
      </c>
      <c r="E1239" s="290"/>
      <c r="F1239" s="374">
        <f t="shared" si="269"/>
        <v>0</v>
      </c>
      <c r="G1239" s="290">
        <f t="shared" si="268"/>
        <v>0</v>
      </c>
      <c r="H1239" s="290">
        <v>0</v>
      </c>
      <c r="I1239" s="298" t="str">
        <f t="shared" si="266"/>
        <v/>
      </c>
      <c r="J1239" s="298" t="str">
        <f t="shared" si="267"/>
        <v/>
      </c>
      <c r="K1239" s="383"/>
      <c r="L1239" s="270">
        <v>1</v>
      </c>
    </row>
    <row r="1240" customFormat="1" hidden="1" spans="1:12">
      <c r="A1240" s="237">
        <v>2220505</v>
      </c>
      <c r="B1240" s="237" t="s">
        <v>1117</v>
      </c>
      <c r="C1240" s="290">
        <v>0</v>
      </c>
      <c r="D1240" s="290">
        <v>0</v>
      </c>
      <c r="E1240" s="290"/>
      <c r="F1240" s="374">
        <f t="shared" si="269"/>
        <v>0</v>
      </c>
      <c r="G1240" s="290">
        <f t="shared" si="268"/>
        <v>0</v>
      </c>
      <c r="H1240" s="290">
        <v>0</v>
      </c>
      <c r="I1240" s="298" t="str">
        <f t="shared" si="266"/>
        <v/>
      </c>
      <c r="J1240" s="298" t="str">
        <f t="shared" si="267"/>
        <v/>
      </c>
      <c r="K1240" s="383"/>
      <c r="L1240" s="270">
        <v>1</v>
      </c>
    </row>
    <row r="1241" customFormat="1" hidden="1" spans="1:12">
      <c r="A1241" s="237">
        <v>2220506</v>
      </c>
      <c r="B1241" s="237" t="s">
        <v>1118</v>
      </c>
      <c r="C1241" s="290">
        <v>0</v>
      </c>
      <c r="D1241" s="290">
        <v>0</v>
      </c>
      <c r="E1241" s="290"/>
      <c r="F1241" s="374">
        <f t="shared" si="269"/>
        <v>0</v>
      </c>
      <c r="G1241" s="290">
        <f t="shared" si="268"/>
        <v>0</v>
      </c>
      <c r="H1241" s="290">
        <v>0</v>
      </c>
      <c r="I1241" s="298" t="str">
        <f t="shared" si="266"/>
        <v/>
      </c>
      <c r="J1241" s="298" t="str">
        <f t="shared" si="267"/>
        <v/>
      </c>
      <c r="K1241" s="383"/>
      <c r="L1241" s="270">
        <v>1</v>
      </c>
    </row>
    <row r="1242" customFormat="1" hidden="1" spans="1:12">
      <c r="A1242" s="237">
        <v>2220507</v>
      </c>
      <c r="B1242" s="237" t="s">
        <v>1119</v>
      </c>
      <c r="C1242" s="290">
        <v>0</v>
      </c>
      <c r="D1242" s="290">
        <v>0</v>
      </c>
      <c r="E1242" s="290"/>
      <c r="F1242" s="374">
        <f t="shared" si="269"/>
        <v>0</v>
      </c>
      <c r="G1242" s="290">
        <f t="shared" si="268"/>
        <v>0</v>
      </c>
      <c r="H1242" s="290">
        <v>0</v>
      </c>
      <c r="I1242" s="298" t="str">
        <f t="shared" si="266"/>
        <v/>
      </c>
      <c r="J1242" s="298" t="str">
        <f t="shared" si="267"/>
        <v/>
      </c>
      <c r="K1242" s="383"/>
      <c r="L1242" s="270">
        <v>1</v>
      </c>
    </row>
    <row r="1243" customFormat="1" hidden="1" spans="1:12">
      <c r="A1243" s="237">
        <v>2220508</v>
      </c>
      <c r="B1243" s="237" t="s">
        <v>1120</v>
      </c>
      <c r="C1243" s="290">
        <v>0</v>
      </c>
      <c r="D1243" s="290">
        <v>0</v>
      </c>
      <c r="E1243" s="290"/>
      <c r="F1243" s="374">
        <f t="shared" si="269"/>
        <v>0</v>
      </c>
      <c r="G1243" s="290">
        <f t="shared" si="268"/>
        <v>0</v>
      </c>
      <c r="H1243" s="290">
        <v>0</v>
      </c>
      <c r="I1243" s="298" t="str">
        <f t="shared" si="266"/>
        <v/>
      </c>
      <c r="J1243" s="298" t="str">
        <f t="shared" si="267"/>
        <v/>
      </c>
      <c r="K1243" s="383"/>
      <c r="L1243" s="270">
        <v>1</v>
      </c>
    </row>
    <row r="1244" s="270" customFormat="1" hidden="1" spans="1:12">
      <c r="A1244" s="237">
        <v>2220509</v>
      </c>
      <c r="B1244" s="237" t="s">
        <v>1121</v>
      </c>
      <c r="C1244" s="290">
        <v>0</v>
      </c>
      <c r="D1244" s="290">
        <v>0</v>
      </c>
      <c r="E1244" s="290"/>
      <c r="F1244" s="374">
        <f t="shared" si="269"/>
        <v>0</v>
      </c>
      <c r="G1244" s="290">
        <f t="shared" si="268"/>
        <v>0</v>
      </c>
      <c r="H1244" s="290">
        <v>0</v>
      </c>
      <c r="I1244" s="298" t="str">
        <f t="shared" si="266"/>
        <v/>
      </c>
      <c r="J1244" s="298" t="str">
        <f t="shared" si="267"/>
        <v/>
      </c>
      <c r="K1244" s="383"/>
      <c r="L1244" s="270">
        <v>1</v>
      </c>
    </row>
    <row r="1245" customFormat="1" hidden="1" spans="1:12">
      <c r="A1245" s="237">
        <v>2220510</v>
      </c>
      <c r="B1245" s="237" t="s">
        <v>1122</v>
      </c>
      <c r="C1245" s="290">
        <v>0</v>
      </c>
      <c r="D1245" s="290">
        <v>0</v>
      </c>
      <c r="E1245" s="290"/>
      <c r="F1245" s="374">
        <f t="shared" si="269"/>
        <v>0</v>
      </c>
      <c r="G1245" s="290">
        <f t="shared" si="268"/>
        <v>0</v>
      </c>
      <c r="H1245" s="290">
        <v>0</v>
      </c>
      <c r="I1245" s="298" t="str">
        <f t="shared" si="266"/>
        <v/>
      </c>
      <c r="J1245" s="298" t="str">
        <f t="shared" si="267"/>
        <v/>
      </c>
      <c r="K1245" s="383"/>
      <c r="L1245" s="270">
        <v>1</v>
      </c>
    </row>
    <row r="1246" s="270" customFormat="1" hidden="1" spans="1:12">
      <c r="A1246" s="237">
        <v>2220511</v>
      </c>
      <c r="B1246" s="237" t="s">
        <v>1234</v>
      </c>
      <c r="C1246" s="290">
        <v>0</v>
      </c>
      <c r="D1246" s="290">
        <v>0</v>
      </c>
      <c r="E1246" s="290"/>
      <c r="F1246" s="374">
        <f t="shared" si="269"/>
        <v>0</v>
      </c>
      <c r="G1246" s="290">
        <f t="shared" si="268"/>
        <v>0</v>
      </c>
      <c r="H1246" s="290">
        <v>0</v>
      </c>
      <c r="I1246" s="298" t="str">
        <f t="shared" si="266"/>
        <v/>
      </c>
      <c r="J1246" s="298" t="str">
        <f t="shared" si="267"/>
        <v/>
      </c>
      <c r="K1246" s="383"/>
      <c r="L1246" s="270">
        <v>1</v>
      </c>
    </row>
    <row r="1247" customFormat="1" hidden="1" spans="1:12">
      <c r="A1247" s="237">
        <v>2220599</v>
      </c>
      <c r="B1247" s="237" t="s">
        <v>1123</v>
      </c>
      <c r="C1247" s="290">
        <v>0</v>
      </c>
      <c r="D1247" s="290">
        <v>0</v>
      </c>
      <c r="E1247" s="290"/>
      <c r="F1247" s="374">
        <f t="shared" si="269"/>
        <v>0</v>
      </c>
      <c r="G1247" s="290">
        <f t="shared" si="268"/>
        <v>0</v>
      </c>
      <c r="H1247" s="290">
        <v>0</v>
      </c>
      <c r="I1247" s="298" t="str">
        <f t="shared" si="266"/>
        <v/>
      </c>
      <c r="J1247" s="298" t="str">
        <f t="shared" si="267"/>
        <v/>
      </c>
      <c r="K1247" s="383"/>
      <c r="L1247" s="270">
        <v>1</v>
      </c>
    </row>
    <row r="1248" spans="1:10">
      <c r="A1248" s="237">
        <v>224</v>
      </c>
      <c r="B1248" s="373" t="s">
        <v>1124</v>
      </c>
      <c r="C1248" s="290">
        <f t="shared" ref="C1248:H1248" si="272">C1249+C1260+C1266+C1274+C1287+C1291+C1295</f>
        <v>8672</v>
      </c>
      <c r="D1248" s="290">
        <f t="shared" si="272"/>
        <v>4585</v>
      </c>
      <c r="E1248" s="290">
        <v>3093</v>
      </c>
      <c r="F1248" s="290">
        <f t="shared" si="272"/>
        <v>1177</v>
      </c>
      <c r="G1248" s="290">
        <f t="shared" si="272"/>
        <v>4270</v>
      </c>
      <c r="H1248" s="290">
        <f t="shared" si="272"/>
        <v>3828</v>
      </c>
      <c r="I1248" s="298">
        <f t="shared" si="266"/>
        <v>89.6</v>
      </c>
      <c r="J1248" s="298">
        <f t="shared" si="267"/>
        <v>44.1</v>
      </c>
    </row>
    <row r="1249" s="217" customFormat="1" spans="1:11">
      <c r="A1249" s="237">
        <v>22401</v>
      </c>
      <c r="B1249" s="373" t="s">
        <v>1125</v>
      </c>
      <c r="C1249" s="290">
        <f t="shared" ref="C1249:H1249" si="273">SUM(C1250:C1259)</f>
        <v>1819</v>
      </c>
      <c r="D1249" s="290">
        <f t="shared" si="273"/>
        <v>1842</v>
      </c>
      <c r="E1249" s="290">
        <v>1176</v>
      </c>
      <c r="F1249" s="290">
        <f t="shared" si="273"/>
        <v>390</v>
      </c>
      <c r="G1249" s="290">
        <f t="shared" si="273"/>
        <v>1566</v>
      </c>
      <c r="H1249" s="290">
        <f t="shared" si="273"/>
        <v>1409</v>
      </c>
      <c r="I1249" s="298">
        <f t="shared" si="266"/>
        <v>90</v>
      </c>
      <c r="J1249" s="298">
        <f t="shared" si="267"/>
        <v>77.5</v>
      </c>
      <c r="K1249" s="383"/>
    </row>
    <row r="1250" s="217" customFormat="1" spans="1:11">
      <c r="A1250" s="237">
        <v>2240101</v>
      </c>
      <c r="B1250" s="237" t="s">
        <v>135</v>
      </c>
      <c r="C1250" s="290">
        <v>939</v>
      </c>
      <c r="D1250" s="290">
        <v>955</v>
      </c>
      <c r="E1250" s="290">
        <v>777</v>
      </c>
      <c r="F1250" s="374">
        <f t="shared" si="269"/>
        <v>124</v>
      </c>
      <c r="G1250" s="290">
        <f t="shared" si="268"/>
        <v>901</v>
      </c>
      <c r="H1250" s="290">
        <v>901</v>
      </c>
      <c r="I1250" s="298">
        <f t="shared" si="266"/>
        <v>100</v>
      </c>
      <c r="J1250" s="298">
        <f t="shared" si="267"/>
        <v>96</v>
      </c>
      <c r="K1250" s="383"/>
    </row>
    <row r="1251" s="217" customFormat="1" spans="1:11">
      <c r="A1251" s="237">
        <v>2240102</v>
      </c>
      <c r="B1251" s="237" t="s">
        <v>136</v>
      </c>
      <c r="C1251" s="290">
        <v>63</v>
      </c>
      <c r="D1251" s="290">
        <v>11</v>
      </c>
      <c r="E1251" s="290">
        <v>10</v>
      </c>
      <c r="F1251" s="374">
        <f t="shared" si="269"/>
        <v>0</v>
      </c>
      <c r="G1251" s="290">
        <f t="shared" si="268"/>
        <v>10</v>
      </c>
      <c r="H1251" s="290">
        <v>10</v>
      </c>
      <c r="I1251" s="298">
        <f t="shared" si="266"/>
        <v>100</v>
      </c>
      <c r="J1251" s="298">
        <f t="shared" si="267"/>
        <v>15.9</v>
      </c>
      <c r="K1251" s="383"/>
    </row>
    <row r="1252" s="217" customFormat="1" spans="1:11">
      <c r="A1252" s="237">
        <v>2240103</v>
      </c>
      <c r="B1252" s="237" t="s">
        <v>137</v>
      </c>
      <c r="C1252" s="290">
        <v>0</v>
      </c>
      <c r="D1252" s="290">
        <v>0</v>
      </c>
      <c r="E1252" s="290">
        <v>8</v>
      </c>
      <c r="F1252" s="374">
        <f t="shared" si="269"/>
        <v>4</v>
      </c>
      <c r="G1252" s="290">
        <f t="shared" si="268"/>
        <v>12</v>
      </c>
      <c r="H1252" s="290">
        <v>12</v>
      </c>
      <c r="I1252" s="298">
        <f t="shared" si="266"/>
        <v>100</v>
      </c>
      <c r="J1252" s="298" t="str">
        <f t="shared" si="267"/>
        <v/>
      </c>
      <c r="K1252" s="383"/>
    </row>
    <row r="1253" s="217" customFormat="1" spans="1:11">
      <c r="A1253" s="237">
        <v>2240104</v>
      </c>
      <c r="B1253" s="237" t="s">
        <v>1126</v>
      </c>
      <c r="C1253" s="290">
        <v>108</v>
      </c>
      <c r="D1253" s="290">
        <v>108</v>
      </c>
      <c r="E1253" s="290"/>
      <c r="F1253" s="374">
        <f t="shared" si="269"/>
        <v>0</v>
      </c>
      <c r="G1253" s="290">
        <f t="shared" si="268"/>
        <v>0</v>
      </c>
      <c r="H1253" s="290">
        <v>0</v>
      </c>
      <c r="I1253" s="298" t="str">
        <f t="shared" si="266"/>
        <v/>
      </c>
      <c r="J1253" s="298">
        <f t="shared" si="267"/>
        <v>0</v>
      </c>
      <c r="K1253" s="383"/>
    </row>
    <row r="1254" customFormat="1" hidden="1" spans="1:12">
      <c r="A1254" s="237">
        <v>2240105</v>
      </c>
      <c r="B1254" s="237" t="s">
        <v>1127</v>
      </c>
      <c r="C1254" s="290">
        <v>0</v>
      </c>
      <c r="D1254" s="290">
        <v>0</v>
      </c>
      <c r="E1254" s="290"/>
      <c r="F1254" s="374">
        <f t="shared" si="269"/>
        <v>0</v>
      </c>
      <c r="G1254" s="290">
        <f t="shared" si="268"/>
        <v>0</v>
      </c>
      <c r="H1254" s="290">
        <v>0</v>
      </c>
      <c r="I1254" s="298" t="str">
        <f t="shared" si="266"/>
        <v/>
      </c>
      <c r="J1254" s="298" t="str">
        <f t="shared" si="267"/>
        <v/>
      </c>
      <c r="K1254" s="383"/>
      <c r="L1254" s="270">
        <v>1</v>
      </c>
    </row>
    <row r="1255" s="217" customFormat="1" spans="1:11">
      <c r="A1255" s="237">
        <v>2240106</v>
      </c>
      <c r="B1255" s="237" t="s">
        <v>1128</v>
      </c>
      <c r="C1255" s="290">
        <v>601</v>
      </c>
      <c r="D1255" s="290">
        <v>650</v>
      </c>
      <c r="E1255" s="290">
        <v>83</v>
      </c>
      <c r="F1255" s="374">
        <f t="shared" si="269"/>
        <v>40</v>
      </c>
      <c r="G1255" s="290">
        <f t="shared" si="268"/>
        <v>123</v>
      </c>
      <c r="H1255" s="290">
        <v>123</v>
      </c>
      <c r="I1255" s="298">
        <f t="shared" si="266"/>
        <v>100</v>
      </c>
      <c r="J1255" s="298">
        <f t="shared" si="267"/>
        <v>20.5</v>
      </c>
      <c r="K1255" s="383"/>
    </row>
    <row r="1256" s="217" customFormat="1" spans="1:11">
      <c r="A1256" s="237">
        <v>2240108</v>
      </c>
      <c r="B1256" s="237" t="s">
        <v>1130</v>
      </c>
      <c r="C1256" s="290">
        <v>0</v>
      </c>
      <c r="D1256" s="290">
        <v>0</v>
      </c>
      <c r="E1256" s="290">
        <v>35</v>
      </c>
      <c r="F1256" s="374">
        <f t="shared" si="269"/>
        <v>157</v>
      </c>
      <c r="G1256" s="290">
        <f t="shared" si="268"/>
        <v>192</v>
      </c>
      <c r="H1256" s="290">
        <v>35</v>
      </c>
      <c r="I1256" s="298">
        <f t="shared" si="266"/>
        <v>18.2</v>
      </c>
      <c r="J1256" s="298" t="str">
        <f t="shared" si="267"/>
        <v/>
      </c>
      <c r="K1256" s="383">
        <v>157</v>
      </c>
    </row>
    <row r="1257" s="217" customFormat="1" spans="1:11">
      <c r="A1257" s="237">
        <v>2240109</v>
      </c>
      <c r="B1257" s="237" t="s">
        <v>1131</v>
      </c>
      <c r="C1257" s="290">
        <v>0</v>
      </c>
      <c r="D1257" s="290">
        <v>0</v>
      </c>
      <c r="E1257" s="290">
        <v>204</v>
      </c>
      <c r="F1257" s="374">
        <f t="shared" si="269"/>
        <v>58</v>
      </c>
      <c r="G1257" s="290">
        <f t="shared" si="268"/>
        <v>262</v>
      </c>
      <c r="H1257" s="290">
        <v>262</v>
      </c>
      <c r="I1257" s="298">
        <f t="shared" si="266"/>
        <v>100</v>
      </c>
      <c r="J1257" s="298" t="str">
        <f t="shared" si="267"/>
        <v/>
      </c>
      <c r="K1257" s="383"/>
    </row>
    <row r="1258" s="217" customFormat="1" spans="1:11">
      <c r="A1258" s="237">
        <v>2240150</v>
      </c>
      <c r="B1258" s="237" t="s">
        <v>145</v>
      </c>
      <c r="C1258" s="290">
        <v>108</v>
      </c>
      <c r="D1258" s="290">
        <v>118</v>
      </c>
      <c r="E1258" s="290">
        <v>59</v>
      </c>
      <c r="F1258" s="374">
        <f t="shared" si="269"/>
        <v>7</v>
      </c>
      <c r="G1258" s="290">
        <f t="shared" si="268"/>
        <v>66</v>
      </c>
      <c r="H1258" s="290">
        <v>66</v>
      </c>
      <c r="I1258" s="298">
        <f t="shared" si="266"/>
        <v>100</v>
      </c>
      <c r="J1258" s="298">
        <f t="shared" si="267"/>
        <v>61.1</v>
      </c>
      <c r="K1258" s="383"/>
    </row>
    <row r="1259" customFormat="1" hidden="1" spans="1:12">
      <c r="A1259" s="237">
        <v>2240199</v>
      </c>
      <c r="B1259" s="237" t="s">
        <v>1132</v>
      </c>
      <c r="C1259" s="290">
        <v>0</v>
      </c>
      <c r="D1259" s="290">
        <v>0</v>
      </c>
      <c r="E1259" s="290"/>
      <c r="F1259" s="374">
        <f t="shared" si="269"/>
        <v>0</v>
      </c>
      <c r="G1259" s="290">
        <f t="shared" si="268"/>
        <v>0</v>
      </c>
      <c r="H1259" s="290">
        <v>0</v>
      </c>
      <c r="I1259" s="298" t="str">
        <f t="shared" si="266"/>
        <v/>
      </c>
      <c r="J1259" s="298" t="str">
        <f t="shared" si="267"/>
        <v/>
      </c>
      <c r="K1259" s="383"/>
      <c r="L1259" s="270">
        <v>1</v>
      </c>
    </row>
    <row r="1260" s="217" customFormat="1" spans="1:11">
      <c r="A1260" s="237">
        <v>22402</v>
      </c>
      <c r="B1260" s="373" t="s">
        <v>1235</v>
      </c>
      <c r="C1260" s="290">
        <f t="shared" ref="C1260:H1260" si="274">SUM(C1261:C1265)</f>
        <v>6820</v>
      </c>
      <c r="D1260" s="290">
        <f t="shared" si="274"/>
        <v>2605</v>
      </c>
      <c r="E1260" s="290">
        <v>1850</v>
      </c>
      <c r="F1260" s="290">
        <f t="shared" si="274"/>
        <v>265</v>
      </c>
      <c r="G1260" s="290">
        <f t="shared" si="274"/>
        <v>2115</v>
      </c>
      <c r="H1260" s="290">
        <f t="shared" si="274"/>
        <v>2115</v>
      </c>
      <c r="I1260" s="298">
        <f t="shared" si="266"/>
        <v>100</v>
      </c>
      <c r="J1260" s="298">
        <f t="shared" si="267"/>
        <v>31</v>
      </c>
      <c r="K1260" s="383"/>
    </row>
    <row r="1261" customFormat="1" hidden="1" spans="1:12">
      <c r="A1261" s="237">
        <v>2240201</v>
      </c>
      <c r="B1261" s="237" t="s">
        <v>135</v>
      </c>
      <c r="C1261" s="290">
        <v>0</v>
      </c>
      <c r="D1261" s="290">
        <v>0</v>
      </c>
      <c r="E1261" s="290"/>
      <c r="F1261" s="374">
        <f t="shared" si="269"/>
        <v>0</v>
      </c>
      <c r="G1261" s="290">
        <f t="shared" si="268"/>
        <v>0</v>
      </c>
      <c r="H1261" s="290">
        <v>0</v>
      </c>
      <c r="I1261" s="298" t="str">
        <f t="shared" si="266"/>
        <v/>
      </c>
      <c r="J1261" s="298" t="str">
        <f t="shared" si="267"/>
        <v/>
      </c>
      <c r="K1261" s="383"/>
      <c r="L1261" s="270">
        <v>1</v>
      </c>
    </row>
    <row r="1262" customFormat="1" hidden="1" spans="1:12">
      <c r="A1262" s="237">
        <v>2240202</v>
      </c>
      <c r="B1262" s="237" t="s">
        <v>136</v>
      </c>
      <c r="C1262" s="290">
        <v>0</v>
      </c>
      <c r="D1262" s="290">
        <v>0</v>
      </c>
      <c r="E1262" s="290"/>
      <c r="F1262" s="374">
        <f t="shared" si="269"/>
        <v>0</v>
      </c>
      <c r="G1262" s="290">
        <f t="shared" si="268"/>
        <v>0</v>
      </c>
      <c r="H1262" s="290">
        <v>0</v>
      </c>
      <c r="I1262" s="298" t="str">
        <f t="shared" si="266"/>
        <v/>
      </c>
      <c r="J1262" s="298" t="str">
        <f t="shared" si="267"/>
        <v/>
      </c>
      <c r="K1262" s="383"/>
      <c r="L1262" s="270">
        <v>1</v>
      </c>
    </row>
    <row r="1263" customFormat="1" hidden="1" spans="1:12">
      <c r="A1263" s="237">
        <v>2240203</v>
      </c>
      <c r="B1263" s="237" t="s">
        <v>137</v>
      </c>
      <c r="C1263" s="290">
        <v>0</v>
      </c>
      <c r="D1263" s="290">
        <v>0</v>
      </c>
      <c r="E1263" s="290"/>
      <c r="F1263" s="374">
        <f t="shared" si="269"/>
        <v>0</v>
      </c>
      <c r="G1263" s="290">
        <f t="shared" si="268"/>
        <v>0</v>
      </c>
      <c r="H1263" s="290">
        <v>0</v>
      </c>
      <c r="I1263" s="298" t="str">
        <f t="shared" si="266"/>
        <v/>
      </c>
      <c r="J1263" s="298" t="str">
        <f t="shared" si="267"/>
        <v/>
      </c>
      <c r="K1263" s="383"/>
      <c r="L1263" s="270">
        <v>1</v>
      </c>
    </row>
    <row r="1264" s="217" customFormat="1" spans="1:11">
      <c r="A1264" s="237">
        <v>2240204</v>
      </c>
      <c r="B1264" s="237" t="s">
        <v>1134</v>
      </c>
      <c r="C1264" s="290">
        <v>6804</v>
      </c>
      <c r="D1264" s="290">
        <v>2518</v>
      </c>
      <c r="E1264" s="290">
        <v>1840</v>
      </c>
      <c r="F1264" s="374">
        <f t="shared" si="269"/>
        <v>265</v>
      </c>
      <c r="G1264" s="290">
        <f t="shared" si="268"/>
        <v>2105</v>
      </c>
      <c r="H1264" s="290">
        <v>2105</v>
      </c>
      <c r="I1264" s="298">
        <f t="shared" si="266"/>
        <v>100</v>
      </c>
      <c r="J1264" s="298">
        <f t="shared" si="267"/>
        <v>30.9</v>
      </c>
      <c r="K1264" s="383"/>
    </row>
    <row r="1265" s="217" customFormat="1" spans="1:11">
      <c r="A1265" s="237">
        <v>2240299</v>
      </c>
      <c r="B1265" s="237" t="s">
        <v>1236</v>
      </c>
      <c r="C1265" s="290">
        <v>16</v>
      </c>
      <c r="D1265" s="290">
        <v>87</v>
      </c>
      <c r="E1265" s="290">
        <v>10</v>
      </c>
      <c r="F1265" s="374">
        <f t="shared" si="269"/>
        <v>0</v>
      </c>
      <c r="G1265" s="290">
        <f t="shared" si="268"/>
        <v>10</v>
      </c>
      <c r="H1265" s="290">
        <v>10</v>
      </c>
      <c r="I1265" s="298">
        <f t="shared" si="266"/>
        <v>100</v>
      </c>
      <c r="J1265" s="298">
        <f t="shared" si="267"/>
        <v>62.5</v>
      </c>
      <c r="K1265" s="383"/>
    </row>
    <row r="1266" customFormat="1" hidden="1" spans="1:12">
      <c r="A1266" s="237">
        <v>22404</v>
      </c>
      <c r="B1266" s="373" t="s">
        <v>1237</v>
      </c>
      <c r="C1266" s="290">
        <f t="shared" ref="C1266:H1266" si="275">SUM(C1267:C1273)</f>
        <v>0</v>
      </c>
      <c r="D1266" s="290">
        <f t="shared" si="275"/>
        <v>0</v>
      </c>
      <c r="E1266" s="290">
        <v>0</v>
      </c>
      <c r="F1266" s="290">
        <f t="shared" si="275"/>
        <v>0</v>
      </c>
      <c r="G1266" s="290">
        <f t="shared" si="275"/>
        <v>0</v>
      </c>
      <c r="H1266" s="290">
        <f t="shared" si="275"/>
        <v>0</v>
      </c>
      <c r="I1266" s="298" t="str">
        <f t="shared" si="266"/>
        <v/>
      </c>
      <c r="J1266" s="298" t="str">
        <f t="shared" si="267"/>
        <v/>
      </c>
      <c r="K1266" s="383"/>
      <c r="L1266" s="270">
        <v>1</v>
      </c>
    </row>
    <row r="1267" customFormat="1" hidden="1" spans="1:12">
      <c r="A1267" s="237">
        <v>2240401</v>
      </c>
      <c r="B1267" s="237" t="s">
        <v>135</v>
      </c>
      <c r="C1267" s="290">
        <v>0</v>
      </c>
      <c r="D1267" s="290">
        <v>0</v>
      </c>
      <c r="E1267" s="290"/>
      <c r="F1267" s="374">
        <f t="shared" si="269"/>
        <v>0</v>
      </c>
      <c r="G1267" s="290">
        <f t="shared" si="268"/>
        <v>0</v>
      </c>
      <c r="H1267" s="290">
        <v>0</v>
      </c>
      <c r="I1267" s="298" t="str">
        <f t="shared" si="266"/>
        <v/>
      </c>
      <c r="J1267" s="298" t="str">
        <f t="shared" si="267"/>
        <v/>
      </c>
      <c r="K1267" s="383"/>
      <c r="L1267" s="270">
        <v>1</v>
      </c>
    </row>
    <row r="1268" customFormat="1" hidden="1" spans="1:12">
      <c r="A1268" s="237">
        <v>2240402</v>
      </c>
      <c r="B1268" s="237" t="s">
        <v>136</v>
      </c>
      <c r="C1268" s="290">
        <v>0</v>
      </c>
      <c r="D1268" s="290">
        <v>0</v>
      </c>
      <c r="E1268" s="290"/>
      <c r="F1268" s="374">
        <f t="shared" si="269"/>
        <v>0</v>
      </c>
      <c r="G1268" s="290">
        <f t="shared" si="268"/>
        <v>0</v>
      </c>
      <c r="H1268" s="290">
        <v>0</v>
      </c>
      <c r="I1268" s="298" t="str">
        <f t="shared" si="266"/>
        <v/>
      </c>
      <c r="J1268" s="298" t="str">
        <f t="shared" si="267"/>
        <v/>
      </c>
      <c r="K1268" s="383"/>
      <c r="L1268" s="270">
        <v>1</v>
      </c>
    </row>
    <row r="1269" customFormat="1" hidden="1" spans="1:12">
      <c r="A1269" s="237">
        <v>2240403</v>
      </c>
      <c r="B1269" s="237" t="s">
        <v>137</v>
      </c>
      <c r="C1269" s="290">
        <v>0</v>
      </c>
      <c r="D1269" s="290">
        <v>0</v>
      </c>
      <c r="E1269" s="290"/>
      <c r="F1269" s="374">
        <f t="shared" si="269"/>
        <v>0</v>
      </c>
      <c r="G1269" s="290">
        <f t="shared" si="268"/>
        <v>0</v>
      </c>
      <c r="H1269" s="290">
        <v>0</v>
      </c>
      <c r="I1269" s="298" t="str">
        <f t="shared" si="266"/>
        <v/>
      </c>
      <c r="J1269" s="298" t="str">
        <f t="shared" si="267"/>
        <v/>
      </c>
      <c r="K1269" s="383"/>
      <c r="L1269" s="270">
        <v>1</v>
      </c>
    </row>
    <row r="1270" customFormat="1" hidden="1" spans="1:12">
      <c r="A1270" s="237">
        <v>2240404</v>
      </c>
      <c r="B1270" s="237" t="s">
        <v>1238</v>
      </c>
      <c r="C1270" s="290">
        <v>0</v>
      </c>
      <c r="D1270" s="290">
        <v>0</v>
      </c>
      <c r="E1270" s="290"/>
      <c r="F1270" s="374">
        <f t="shared" si="269"/>
        <v>0</v>
      </c>
      <c r="G1270" s="290">
        <f t="shared" si="268"/>
        <v>0</v>
      </c>
      <c r="H1270" s="290">
        <v>0</v>
      </c>
      <c r="I1270" s="298" t="str">
        <f t="shared" si="266"/>
        <v/>
      </c>
      <c r="J1270" s="298" t="str">
        <f t="shared" si="267"/>
        <v/>
      </c>
      <c r="K1270" s="383"/>
      <c r="L1270" s="270">
        <v>1</v>
      </c>
    </row>
    <row r="1271" customFormat="1" hidden="1" spans="1:12">
      <c r="A1271" s="237">
        <v>2240405</v>
      </c>
      <c r="B1271" s="237" t="s">
        <v>1239</v>
      </c>
      <c r="C1271" s="290">
        <v>0</v>
      </c>
      <c r="D1271" s="290">
        <v>0</v>
      </c>
      <c r="E1271" s="290"/>
      <c r="F1271" s="374">
        <f t="shared" si="269"/>
        <v>0</v>
      </c>
      <c r="G1271" s="290">
        <f t="shared" si="268"/>
        <v>0</v>
      </c>
      <c r="H1271" s="290">
        <v>0</v>
      </c>
      <c r="I1271" s="298" t="str">
        <f t="shared" si="266"/>
        <v/>
      </c>
      <c r="J1271" s="298" t="str">
        <f t="shared" si="267"/>
        <v/>
      </c>
      <c r="K1271" s="383"/>
      <c r="L1271" s="270">
        <v>1</v>
      </c>
    </row>
    <row r="1272" s="270" customFormat="1" hidden="1" spans="1:12">
      <c r="A1272" s="237">
        <v>2240450</v>
      </c>
      <c r="B1272" s="237" t="s">
        <v>145</v>
      </c>
      <c r="C1272" s="290">
        <v>0</v>
      </c>
      <c r="D1272" s="290">
        <v>0</v>
      </c>
      <c r="E1272" s="290"/>
      <c r="F1272" s="374">
        <f t="shared" si="269"/>
        <v>0</v>
      </c>
      <c r="G1272" s="290">
        <f t="shared" si="268"/>
        <v>0</v>
      </c>
      <c r="H1272" s="290">
        <v>0</v>
      </c>
      <c r="I1272" s="298" t="str">
        <f t="shared" si="266"/>
        <v/>
      </c>
      <c r="J1272" s="298" t="str">
        <f t="shared" si="267"/>
        <v/>
      </c>
      <c r="K1272" s="383"/>
      <c r="L1272" s="270">
        <v>1</v>
      </c>
    </row>
    <row r="1273" customFormat="1" hidden="1" spans="1:12">
      <c r="A1273" s="237">
        <v>2240499</v>
      </c>
      <c r="B1273" s="237" t="s">
        <v>1240</v>
      </c>
      <c r="C1273" s="290">
        <v>0</v>
      </c>
      <c r="D1273" s="290">
        <v>0</v>
      </c>
      <c r="E1273" s="290"/>
      <c r="F1273" s="374">
        <f t="shared" si="269"/>
        <v>0</v>
      </c>
      <c r="G1273" s="290">
        <f t="shared" si="268"/>
        <v>0</v>
      </c>
      <c r="H1273" s="290">
        <v>0</v>
      </c>
      <c r="I1273" s="298" t="str">
        <f t="shared" si="266"/>
        <v/>
      </c>
      <c r="J1273" s="298" t="str">
        <f t="shared" si="267"/>
        <v/>
      </c>
      <c r="K1273" s="383"/>
      <c r="L1273" s="270">
        <v>1</v>
      </c>
    </row>
    <row r="1274" s="217" customFormat="1" spans="1:11">
      <c r="A1274" s="237">
        <v>22405</v>
      </c>
      <c r="B1274" s="373" t="s">
        <v>1143</v>
      </c>
      <c r="C1274" s="290">
        <f t="shared" ref="C1274:H1274" si="276">SUM(C1275:C1286)</f>
        <v>0</v>
      </c>
      <c r="D1274" s="290">
        <f t="shared" si="276"/>
        <v>0</v>
      </c>
      <c r="E1274" s="290">
        <v>56</v>
      </c>
      <c r="F1274" s="290">
        <f t="shared" si="276"/>
        <v>0</v>
      </c>
      <c r="G1274" s="290">
        <f t="shared" si="276"/>
        <v>56</v>
      </c>
      <c r="H1274" s="290">
        <f t="shared" si="276"/>
        <v>56</v>
      </c>
      <c r="I1274" s="298">
        <f t="shared" si="266"/>
        <v>100</v>
      </c>
      <c r="J1274" s="298" t="str">
        <f t="shared" si="267"/>
        <v/>
      </c>
      <c r="K1274" s="383"/>
    </row>
    <row r="1275" customFormat="1" hidden="1" spans="1:12">
      <c r="A1275" s="237">
        <v>2240501</v>
      </c>
      <c r="B1275" s="237" t="s">
        <v>135</v>
      </c>
      <c r="C1275" s="290">
        <v>0</v>
      </c>
      <c r="D1275" s="290">
        <v>0</v>
      </c>
      <c r="E1275" s="290"/>
      <c r="F1275" s="374">
        <f t="shared" si="269"/>
        <v>0</v>
      </c>
      <c r="G1275" s="290">
        <f t="shared" si="268"/>
        <v>0</v>
      </c>
      <c r="H1275" s="290">
        <v>0</v>
      </c>
      <c r="I1275" s="298" t="str">
        <f t="shared" si="266"/>
        <v/>
      </c>
      <c r="J1275" s="298" t="str">
        <f t="shared" si="267"/>
        <v/>
      </c>
      <c r="K1275" s="383"/>
      <c r="L1275" s="270">
        <v>1</v>
      </c>
    </row>
    <row r="1276" customFormat="1" hidden="1" spans="1:12">
      <c r="A1276" s="237">
        <v>2240502</v>
      </c>
      <c r="B1276" s="237" t="s">
        <v>136</v>
      </c>
      <c r="C1276" s="290">
        <v>0</v>
      </c>
      <c r="D1276" s="290">
        <v>0</v>
      </c>
      <c r="E1276" s="290"/>
      <c r="F1276" s="374">
        <f t="shared" si="269"/>
        <v>0</v>
      </c>
      <c r="G1276" s="290">
        <f t="shared" si="268"/>
        <v>0</v>
      </c>
      <c r="H1276" s="290">
        <v>0</v>
      </c>
      <c r="I1276" s="298" t="str">
        <f t="shared" si="266"/>
        <v/>
      </c>
      <c r="J1276" s="298" t="str">
        <f t="shared" si="267"/>
        <v/>
      </c>
      <c r="K1276" s="383"/>
      <c r="L1276" s="270">
        <v>1</v>
      </c>
    </row>
    <row r="1277" customFormat="1" hidden="1" spans="1:12">
      <c r="A1277" s="237">
        <v>2240503</v>
      </c>
      <c r="B1277" s="237" t="s">
        <v>137</v>
      </c>
      <c r="C1277" s="290">
        <v>0</v>
      </c>
      <c r="D1277" s="290">
        <v>0</v>
      </c>
      <c r="E1277" s="290"/>
      <c r="F1277" s="374">
        <f t="shared" si="269"/>
        <v>0</v>
      </c>
      <c r="G1277" s="290">
        <f t="shared" si="268"/>
        <v>0</v>
      </c>
      <c r="H1277" s="290">
        <v>0</v>
      </c>
      <c r="I1277" s="298" t="str">
        <f t="shared" si="266"/>
        <v/>
      </c>
      <c r="J1277" s="298" t="str">
        <f t="shared" si="267"/>
        <v/>
      </c>
      <c r="K1277" s="383"/>
      <c r="L1277" s="270">
        <v>1</v>
      </c>
    </row>
    <row r="1278" customFormat="1" hidden="1" spans="1:12">
      <c r="A1278" s="237">
        <v>2240504</v>
      </c>
      <c r="B1278" s="237" t="s">
        <v>1144</v>
      </c>
      <c r="C1278" s="290">
        <v>0</v>
      </c>
      <c r="D1278" s="290">
        <v>0</v>
      </c>
      <c r="E1278" s="290"/>
      <c r="F1278" s="374">
        <f t="shared" si="269"/>
        <v>0</v>
      </c>
      <c r="G1278" s="290">
        <f t="shared" si="268"/>
        <v>0</v>
      </c>
      <c r="H1278" s="290">
        <v>0</v>
      </c>
      <c r="I1278" s="298" t="str">
        <f t="shared" si="266"/>
        <v/>
      </c>
      <c r="J1278" s="298" t="str">
        <f t="shared" si="267"/>
        <v/>
      </c>
      <c r="K1278" s="383"/>
      <c r="L1278" s="270">
        <v>1</v>
      </c>
    </row>
    <row r="1279" customFormat="1" hidden="1" spans="1:12">
      <c r="A1279" s="237">
        <v>2240505</v>
      </c>
      <c r="B1279" s="237" t="s">
        <v>1145</v>
      </c>
      <c r="C1279" s="290">
        <v>0</v>
      </c>
      <c r="D1279" s="290">
        <v>0</v>
      </c>
      <c r="E1279" s="290"/>
      <c r="F1279" s="374">
        <f t="shared" si="269"/>
        <v>0</v>
      </c>
      <c r="G1279" s="290">
        <f t="shared" si="268"/>
        <v>0</v>
      </c>
      <c r="H1279" s="290">
        <v>0</v>
      </c>
      <c r="I1279" s="298" t="str">
        <f t="shared" si="266"/>
        <v/>
      </c>
      <c r="J1279" s="298" t="str">
        <f t="shared" si="267"/>
        <v/>
      </c>
      <c r="K1279" s="383"/>
      <c r="L1279" s="270">
        <v>1</v>
      </c>
    </row>
    <row r="1280" s="217" customFormat="1" spans="1:11">
      <c r="A1280" s="237">
        <v>2240506</v>
      </c>
      <c r="B1280" s="237" t="s">
        <v>1146</v>
      </c>
      <c r="C1280" s="290">
        <v>0</v>
      </c>
      <c r="D1280" s="290">
        <v>0</v>
      </c>
      <c r="E1280" s="290">
        <v>56</v>
      </c>
      <c r="F1280" s="374">
        <f t="shared" si="269"/>
        <v>0</v>
      </c>
      <c r="G1280" s="290">
        <f t="shared" si="268"/>
        <v>56</v>
      </c>
      <c r="H1280" s="290">
        <v>56</v>
      </c>
      <c r="I1280" s="298">
        <f t="shared" si="266"/>
        <v>100</v>
      </c>
      <c r="J1280" s="298" t="str">
        <f t="shared" si="267"/>
        <v/>
      </c>
      <c r="K1280" s="383"/>
    </row>
    <row r="1281" customFormat="1" hidden="1" spans="1:12">
      <c r="A1281" s="237">
        <v>2240507</v>
      </c>
      <c r="B1281" s="237" t="s">
        <v>1147</v>
      </c>
      <c r="C1281" s="290">
        <v>0</v>
      </c>
      <c r="D1281" s="290">
        <v>0</v>
      </c>
      <c r="E1281" s="290"/>
      <c r="F1281" s="374">
        <f t="shared" si="269"/>
        <v>0</v>
      </c>
      <c r="G1281" s="290">
        <f t="shared" si="268"/>
        <v>0</v>
      </c>
      <c r="H1281" s="290">
        <v>0</v>
      </c>
      <c r="I1281" s="298" t="str">
        <f t="shared" si="266"/>
        <v/>
      </c>
      <c r="J1281" s="298" t="str">
        <f t="shared" si="267"/>
        <v/>
      </c>
      <c r="K1281" s="383"/>
      <c r="L1281" s="270">
        <v>1</v>
      </c>
    </row>
    <row r="1282" customFormat="1" hidden="1" spans="1:12">
      <c r="A1282" s="237">
        <v>2240508</v>
      </c>
      <c r="B1282" s="237" t="s">
        <v>1148</v>
      </c>
      <c r="C1282" s="290">
        <v>0</v>
      </c>
      <c r="D1282" s="290">
        <v>0</v>
      </c>
      <c r="E1282" s="290"/>
      <c r="F1282" s="374">
        <f t="shared" si="269"/>
        <v>0</v>
      </c>
      <c r="G1282" s="290">
        <f t="shared" si="268"/>
        <v>0</v>
      </c>
      <c r="H1282" s="290">
        <v>0</v>
      </c>
      <c r="I1282" s="298" t="str">
        <f t="shared" si="266"/>
        <v/>
      </c>
      <c r="J1282" s="298" t="str">
        <f t="shared" si="267"/>
        <v/>
      </c>
      <c r="K1282" s="383"/>
      <c r="L1282" s="270">
        <v>1</v>
      </c>
    </row>
    <row r="1283" s="270" customFormat="1" hidden="1" spans="1:12">
      <c r="A1283" s="237">
        <v>2240509</v>
      </c>
      <c r="B1283" s="237" t="s">
        <v>1149</v>
      </c>
      <c r="C1283" s="290">
        <v>0</v>
      </c>
      <c r="D1283" s="290">
        <v>0</v>
      </c>
      <c r="E1283" s="290"/>
      <c r="F1283" s="374">
        <f t="shared" si="269"/>
        <v>0</v>
      </c>
      <c r="G1283" s="290">
        <f t="shared" si="268"/>
        <v>0</v>
      </c>
      <c r="H1283" s="290">
        <v>0</v>
      </c>
      <c r="I1283" s="298" t="str">
        <f t="shared" si="266"/>
        <v/>
      </c>
      <c r="J1283" s="298" t="str">
        <f t="shared" si="267"/>
        <v/>
      </c>
      <c r="K1283" s="383"/>
      <c r="L1283" s="270">
        <v>1</v>
      </c>
    </row>
    <row r="1284" s="270" customFormat="1" hidden="1" spans="1:12">
      <c r="A1284" s="237">
        <v>2240510</v>
      </c>
      <c r="B1284" s="237" t="s">
        <v>1150</v>
      </c>
      <c r="C1284" s="290">
        <v>0</v>
      </c>
      <c r="D1284" s="290">
        <v>0</v>
      </c>
      <c r="E1284" s="290"/>
      <c r="F1284" s="374">
        <f t="shared" si="269"/>
        <v>0</v>
      </c>
      <c r="G1284" s="290">
        <f t="shared" si="268"/>
        <v>0</v>
      </c>
      <c r="H1284" s="290">
        <v>0</v>
      </c>
      <c r="I1284" s="298" t="str">
        <f t="shared" si="266"/>
        <v/>
      </c>
      <c r="J1284" s="298" t="str">
        <f t="shared" si="267"/>
        <v/>
      </c>
      <c r="K1284" s="383"/>
      <c r="L1284" s="270">
        <v>1</v>
      </c>
    </row>
    <row r="1285" s="270" customFormat="1" hidden="1" spans="1:12">
      <c r="A1285" s="237">
        <v>2240550</v>
      </c>
      <c r="B1285" s="237" t="s">
        <v>1151</v>
      </c>
      <c r="C1285" s="290">
        <v>0</v>
      </c>
      <c r="D1285" s="290">
        <v>0</v>
      </c>
      <c r="E1285" s="290"/>
      <c r="F1285" s="374">
        <f t="shared" si="269"/>
        <v>0</v>
      </c>
      <c r="G1285" s="290">
        <f t="shared" si="268"/>
        <v>0</v>
      </c>
      <c r="H1285" s="290">
        <v>0</v>
      </c>
      <c r="I1285" s="298" t="str">
        <f t="shared" si="266"/>
        <v/>
      </c>
      <c r="J1285" s="298" t="str">
        <f t="shared" si="267"/>
        <v/>
      </c>
      <c r="K1285" s="383"/>
      <c r="L1285" s="270">
        <v>1</v>
      </c>
    </row>
    <row r="1286" s="270" customFormat="1" hidden="1" spans="1:12">
      <c r="A1286" s="237">
        <v>2240599</v>
      </c>
      <c r="B1286" s="237" t="s">
        <v>1152</v>
      </c>
      <c r="C1286" s="290">
        <v>0</v>
      </c>
      <c r="D1286" s="290">
        <v>0</v>
      </c>
      <c r="E1286" s="290"/>
      <c r="F1286" s="374">
        <f t="shared" si="269"/>
        <v>0</v>
      </c>
      <c r="G1286" s="290">
        <f t="shared" si="268"/>
        <v>0</v>
      </c>
      <c r="H1286" s="290">
        <v>0</v>
      </c>
      <c r="I1286" s="298" t="str">
        <f t="shared" si="266"/>
        <v/>
      </c>
      <c r="J1286" s="298" t="str">
        <f t="shared" si="267"/>
        <v/>
      </c>
      <c r="K1286" s="383"/>
      <c r="L1286" s="270">
        <v>1</v>
      </c>
    </row>
    <row r="1287" s="270" customFormat="1" spans="1:11">
      <c r="A1287" s="237">
        <v>22406</v>
      </c>
      <c r="B1287" s="373" t="s">
        <v>1153</v>
      </c>
      <c r="C1287" s="290">
        <f t="shared" ref="C1287:H1287" si="277">SUM(C1288:C1290)</f>
        <v>24</v>
      </c>
      <c r="D1287" s="290">
        <f t="shared" si="277"/>
        <v>137</v>
      </c>
      <c r="E1287" s="290">
        <v>9</v>
      </c>
      <c r="F1287" s="290">
        <f t="shared" si="277"/>
        <v>257</v>
      </c>
      <c r="G1287" s="290">
        <f t="shared" si="277"/>
        <v>266</v>
      </c>
      <c r="H1287" s="290">
        <f t="shared" si="277"/>
        <v>218</v>
      </c>
      <c r="I1287" s="298">
        <f t="shared" ref="I1287:I1316" si="278">IF(ISERROR(H1287/G1287),"",H1287/G1287*100)</f>
        <v>82</v>
      </c>
      <c r="J1287" s="298">
        <f t="shared" ref="J1287:J1316" si="279">IF(ISERROR(H1287/C1287),"",H1287/C1287*100)</f>
        <v>908.3</v>
      </c>
      <c r="K1287" s="383"/>
    </row>
    <row r="1288" s="217" customFormat="1" spans="1:11">
      <c r="A1288" s="237">
        <v>2240601</v>
      </c>
      <c r="B1288" s="237" t="s">
        <v>1154</v>
      </c>
      <c r="C1288" s="290">
        <v>24</v>
      </c>
      <c r="D1288" s="290">
        <v>137</v>
      </c>
      <c r="E1288" s="290">
        <v>0</v>
      </c>
      <c r="F1288" s="374">
        <f t="shared" si="269"/>
        <v>48</v>
      </c>
      <c r="G1288" s="290">
        <f t="shared" ref="G1288:G1316" si="280">H1288+K1288</f>
        <v>48</v>
      </c>
      <c r="H1288" s="290">
        <v>0</v>
      </c>
      <c r="I1288" s="298">
        <f t="shared" si="278"/>
        <v>0</v>
      </c>
      <c r="J1288" s="298">
        <f t="shared" si="279"/>
        <v>0</v>
      </c>
      <c r="K1288" s="383">
        <v>48</v>
      </c>
    </row>
    <row r="1289" s="270" customFormat="1" spans="1:11">
      <c r="A1289" s="237">
        <v>2240602</v>
      </c>
      <c r="B1289" s="237" t="s">
        <v>1155</v>
      </c>
      <c r="C1289" s="290">
        <v>0</v>
      </c>
      <c r="D1289" s="290">
        <v>0</v>
      </c>
      <c r="E1289" s="290">
        <v>8</v>
      </c>
      <c r="F1289" s="374">
        <f t="shared" si="269"/>
        <v>209</v>
      </c>
      <c r="G1289" s="290">
        <f t="shared" si="280"/>
        <v>217</v>
      </c>
      <c r="H1289" s="290">
        <v>217</v>
      </c>
      <c r="I1289" s="298">
        <f t="shared" si="278"/>
        <v>100</v>
      </c>
      <c r="J1289" s="298" t="str">
        <f t="shared" si="279"/>
        <v/>
      </c>
      <c r="K1289" s="383"/>
    </row>
    <row r="1290" s="217" customFormat="1" spans="1:11">
      <c r="A1290" s="237">
        <v>2240699</v>
      </c>
      <c r="B1290" s="237" t="s">
        <v>1156</v>
      </c>
      <c r="C1290" s="290">
        <v>0</v>
      </c>
      <c r="D1290" s="290">
        <v>0</v>
      </c>
      <c r="E1290" s="290">
        <v>1</v>
      </c>
      <c r="F1290" s="374">
        <f t="shared" ref="F1290:F1316" si="281">G1290-E1290</f>
        <v>0</v>
      </c>
      <c r="G1290" s="290">
        <f t="shared" si="280"/>
        <v>1</v>
      </c>
      <c r="H1290" s="290">
        <v>1</v>
      </c>
      <c r="I1290" s="298">
        <f t="shared" si="278"/>
        <v>100</v>
      </c>
      <c r="J1290" s="298" t="str">
        <f t="shared" si="279"/>
        <v/>
      </c>
      <c r="K1290" s="383"/>
    </row>
    <row r="1291" s="270" customFormat="1" spans="1:11">
      <c r="A1291" s="237">
        <v>22407</v>
      </c>
      <c r="B1291" s="373" t="s">
        <v>1157</v>
      </c>
      <c r="C1291" s="290">
        <f t="shared" ref="C1291:H1291" si="282">SUM(C1292:C1294)</f>
        <v>9</v>
      </c>
      <c r="D1291" s="290">
        <f t="shared" si="282"/>
        <v>1</v>
      </c>
      <c r="E1291" s="290">
        <v>0</v>
      </c>
      <c r="F1291" s="290">
        <f t="shared" si="282"/>
        <v>263</v>
      </c>
      <c r="G1291" s="290">
        <f t="shared" si="282"/>
        <v>263</v>
      </c>
      <c r="H1291" s="290">
        <f t="shared" si="282"/>
        <v>26</v>
      </c>
      <c r="I1291" s="298">
        <f t="shared" si="278"/>
        <v>9.9</v>
      </c>
      <c r="J1291" s="298">
        <f t="shared" si="279"/>
        <v>288.9</v>
      </c>
      <c r="K1291" s="383"/>
    </row>
    <row r="1292" s="217" customFormat="1" spans="1:11">
      <c r="A1292" s="237">
        <v>2240703</v>
      </c>
      <c r="B1292" s="237" t="s">
        <v>1160</v>
      </c>
      <c r="C1292" s="290">
        <v>9</v>
      </c>
      <c r="D1292" s="290">
        <v>1</v>
      </c>
      <c r="E1292" s="290">
        <v>0</v>
      </c>
      <c r="F1292" s="374">
        <f t="shared" si="281"/>
        <v>23</v>
      </c>
      <c r="G1292" s="290">
        <f t="shared" si="280"/>
        <v>23</v>
      </c>
      <c r="H1292" s="290">
        <v>3</v>
      </c>
      <c r="I1292" s="298">
        <f t="shared" si="278"/>
        <v>13</v>
      </c>
      <c r="J1292" s="298">
        <f t="shared" si="279"/>
        <v>33.3</v>
      </c>
      <c r="K1292" s="383">
        <v>20</v>
      </c>
    </row>
    <row r="1293" s="270" customFormat="1" hidden="1" spans="1:12">
      <c r="A1293" s="237">
        <v>2240704</v>
      </c>
      <c r="B1293" s="237" t="s">
        <v>1161</v>
      </c>
      <c r="C1293" s="290">
        <v>0</v>
      </c>
      <c r="D1293" s="290">
        <v>0</v>
      </c>
      <c r="E1293" s="290"/>
      <c r="F1293" s="374">
        <f t="shared" si="281"/>
        <v>0</v>
      </c>
      <c r="G1293" s="290">
        <f t="shared" si="280"/>
        <v>0</v>
      </c>
      <c r="H1293" s="290">
        <v>0</v>
      </c>
      <c r="I1293" s="298" t="str">
        <f t="shared" si="278"/>
        <v/>
      </c>
      <c r="J1293" s="298" t="str">
        <f t="shared" si="279"/>
        <v/>
      </c>
      <c r="K1293" s="383"/>
      <c r="L1293" s="270">
        <v>1</v>
      </c>
    </row>
    <row r="1294" s="217" customFormat="1" spans="1:11">
      <c r="A1294" s="237">
        <v>2240799</v>
      </c>
      <c r="B1294" s="237" t="s">
        <v>1162</v>
      </c>
      <c r="C1294" s="290">
        <v>0</v>
      </c>
      <c r="D1294" s="290">
        <v>0</v>
      </c>
      <c r="E1294" s="290">
        <v>0</v>
      </c>
      <c r="F1294" s="374">
        <f t="shared" si="281"/>
        <v>240</v>
      </c>
      <c r="G1294" s="290">
        <f t="shared" si="280"/>
        <v>240</v>
      </c>
      <c r="H1294" s="290">
        <v>23</v>
      </c>
      <c r="I1294" s="298">
        <f t="shared" si="278"/>
        <v>9.6</v>
      </c>
      <c r="J1294" s="298" t="str">
        <f t="shared" si="279"/>
        <v/>
      </c>
      <c r="K1294" s="383">
        <v>217</v>
      </c>
    </row>
    <row r="1295" s="270" customFormat="1" spans="1:11">
      <c r="A1295" s="237">
        <v>22499</v>
      </c>
      <c r="B1295" s="373" t="s">
        <v>1163</v>
      </c>
      <c r="C1295" s="290">
        <f t="shared" ref="C1295:H1295" si="283">C1296</f>
        <v>0</v>
      </c>
      <c r="D1295" s="290">
        <f t="shared" si="283"/>
        <v>0</v>
      </c>
      <c r="E1295" s="290">
        <v>2</v>
      </c>
      <c r="F1295" s="290">
        <f t="shared" si="283"/>
        <v>2</v>
      </c>
      <c r="G1295" s="290">
        <f t="shared" si="283"/>
        <v>4</v>
      </c>
      <c r="H1295" s="290">
        <f t="shared" si="283"/>
        <v>4</v>
      </c>
      <c r="I1295" s="298">
        <f t="shared" si="278"/>
        <v>100</v>
      </c>
      <c r="J1295" s="298" t="str">
        <f t="shared" si="279"/>
        <v/>
      </c>
      <c r="K1295" s="383"/>
    </row>
    <row r="1296" s="270" customFormat="1" spans="1:11">
      <c r="A1296" s="237">
        <v>2249999</v>
      </c>
      <c r="B1296" s="237" t="s">
        <v>1164</v>
      </c>
      <c r="C1296" s="290">
        <v>0</v>
      </c>
      <c r="D1296" s="290">
        <v>0</v>
      </c>
      <c r="E1296" s="290">
        <v>2</v>
      </c>
      <c r="F1296" s="374">
        <f t="shared" si="281"/>
        <v>2</v>
      </c>
      <c r="G1296" s="290">
        <f t="shared" si="280"/>
        <v>4</v>
      </c>
      <c r="H1296" s="290">
        <v>4</v>
      </c>
      <c r="I1296" s="298">
        <f t="shared" si="278"/>
        <v>100</v>
      </c>
      <c r="J1296" s="298" t="str">
        <f t="shared" si="279"/>
        <v/>
      </c>
      <c r="K1296" s="383"/>
    </row>
    <row r="1297" spans="1:10">
      <c r="A1297" s="290">
        <v>227</v>
      </c>
      <c r="B1297" s="290" t="s">
        <v>100</v>
      </c>
      <c r="C1297" s="290">
        <f>C1298</f>
        <v>0</v>
      </c>
      <c r="D1297" s="290">
        <v>8000</v>
      </c>
      <c r="E1297" s="290">
        <v>8000</v>
      </c>
      <c r="F1297" s="385">
        <f t="shared" si="281"/>
        <v>-8000</v>
      </c>
      <c r="G1297" s="290"/>
      <c r="H1297" s="290"/>
      <c r="I1297" s="298" t="str">
        <f t="shared" si="278"/>
        <v/>
      </c>
      <c r="J1297" s="298" t="str">
        <f t="shared" si="279"/>
        <v/>
      </c>
    </row>
    <row r="1298" spans="1:10">
      <c r="A1298" s="237">
        <v>229</v>
      </c>
      <c r="B1298" s="373" t="s">
        <v>1166</v>
      </c>
      <c r="C1298" s="290">
        <f t="shared" ref="C1298:H1299" si="284">C1299</f>
        <v>0</v>
      </c>
      <c r="D1298" s="290">
        <f t="shared" si="284"/>
        <v>0</v>
      </c>
      <c r="E1298" s="290">
        <v>0</v>
      </c>
      <c r="F1298" s="290">
        <f t="shared" si="284"/>
        <v>10947</v>
      </c>
      <c r="G1298" s="290">
        <f t="shared" si="284"/>
        <v>10947</v>
      </c>
      <c r="H1298" s="290">
        <f t="shared" si="284"/>
        <v>0</v>
      </c>
      <c r="I1298" s="298">
        <f t="shared" si="278"/>
        <v>0</v>
      </c>
      <c r="J1298" s="298" t="str">
        <f t="shared" si="279"/>
        <v/>
      </c>
    </row>
    <row r="1299" s="270" customFormat="1" spans="1:11">
      <c r="A1299" s="237">
        <v>22999</v>
      </c>
      <c r="B1299" s="373" t="s">
        <v>1019</v>
      </c>
      <c r="C1299" s="290">
        <f t="shared" si="284"/>
        <v>0</v>
      </c>
      <c r="D1299" s="290">
        <f t="shared" si="284"/>
        <v>0</v>
      </c>
      <c r="E1299" s="290">
        <v>0</v>
      </c>
      <c r="F1299" s="290">
        <f t="shared" si="284"/>
        <v>10947</v>
      </c>
      <c r="G1299" s="290">
        <f t="shared" si="284"/>
        <v>10947</v>
      </c>
      <c r="H1299" s="290">
        <f t="shared" si="284"/>
        <v>0</v>
      </c>
      <c r="I1299" s="298">
        <f t="shared" si="278"/>
        <v>0</v>
      </c>
      <c r="J1299" s="298" t="str">
        <f t="shared" si="279"/>
        <v/>
      </c>
      <c r="K1299" s="383"/>
    </row>
    <row r="1300" s="217" customFormat="1" spans="1:11">
      <c r="A1300" s="237">
        <v>2299999</v>
      </c>
      <c r="B1300" s="237" t="s">
        <v>300</v>
      </c>
      <c r="C1300" s="290">
        <v>0</v>
      </c>
      <c r="D1300" s="290">
        <v>0</v>
      </c>
      <c r="E1300" s="290"/>
      <c r="F1300" s="386">
        <f t="shared" si="281"/>
        <v>10947</v>
      </c>
      <c r="G1300" s="290">
        <f t="shared" si="280"/>
        <v>10947</v>
      </c>
      <c r="H1300" s="290">
        <v>0</v>
      </c>
      <c r="I1300" s="298">
        <f t="shared" si="278"/>
        <v>0</v>
      </c>
      <c r="J1300" s="298" t="str">
        <f t="shared" si="279"/>
        <v/>
      </c>
      <c r="K1300" s="383">
        <v>10947</v>
      </c>
    </row>
    <row r="1301" spans="1:10">
      <c r="A1301" s="237">
        <v>232</v>
      </c>
      <c r="B1301" s="373" t="s">
        <v>1167</v>
      </c>
      <c r="C1301" s="290">
        <f t="shared" ref="C1301:H1301" si="285">SUM(C1302:C1303,C1308)</f>
        <v>15471</v>
      </c>
      <c r="D1301" s="290">
        <f t="shared" si="285"/>
        <v>15470</v>
      </c>
      <c r="E1301" s="290">
        <v>17194</v>
      </c>
      <c r="F1301" s="290">
        <f t="shared" si="285"/>
        <v>-906</v>
      </c>
      <c r="G1301" s="290">
        <f t="shared" si="285"/>
        <v>16288</v>
      </c>
      <c r="H1301" s="290">
        <f t="shared" si="285"/>
        <v>16288</v>
      </c>
      <c r="I1301" s="298">
        <f t="shared" si="278"/>
        <v>100</v>
      </c>
      <c r="J1301" s="298">
        <f t="shared" si="279"/>
        <v>105.3</v>
      </c>
    </row>
    <row r="1302" s="270" customFormat="1" hidden="1" spans="1:12">
      <c r="A1302" s="237">
        <v>23201</v>
      </c>
      <c r="B1302" s="373" t="s">
        <v>1168</v>
      </c>
      <c r="C1302" s="290"/>
      <c r="D1302" s="290"/>
      <c r="E1302" s="290"/>
      <c r="F1302" s="374">
        <f t="shared" si="281"/>
        <v>0</v>
      </c>
      <c r="G1302" s="290">
        <f t="shared" si="280"/>
        <v>0</v>
      </c>
      <c r="H1302" s="290"/>
      <c r="I1302" s="298" t="str">
        <f t="shared" si="278"/>
        <v/>
      </c>
      <c r="J1302" s="298" t="str">
        <f t="shared" si="279"/>
        <v/>
      </c>
      <c r="K1302" s="383"/>
      <c r="L1302" s="270">
        <v>1</v>
      </c>
    </row>
    <row r="1303" s="270" customFormat="1" hidden="1" spans="1:12">
      <c r="A1303" s="237">
        <v>23202</v>
      </c>
      <c r="B1303" s="373" t="s">
        <v>1169</v>
      </c>
      <c r="C1303" s="290">
        <v>0</v>
      </c>
      <c r="D1303" s="290">
        <f t="shared" ref="D1303:H1303" si="286">SUM(D1304:D1307)</f>
        <v>0</v>
      </c>
      <c r="E1303" s="290">
        <v>0</v>
      </c>
      <c r="F1303" s="290">
        <f t="shared" si="286"/>
        <v>0</v>
      </c>
      <c r="G1303" s="290">
        <f t="shared" si="286"/>
        <v>0</v>
      </c>
      <c r="H1303" s="290">
        <f t="shared" si="286"/>
        <v>0</v>
      </c>
      <c r="I1303" s="298" t="str">
        <f t="shared" si="278"/>
        <v/>
      </c>
      <c r="J1303" s="298" t="str">
        <f t="shared" si="279"/>
        <v/>
      </c>
      <c r="K1303" s="383"/>
      <c r="L1303" s="270">
        <v>1</v>
      </c>
    </row>
    <row r="1304" customFormat="1" hidden="1" spans="1:12">
      <c r="A1304" s="237">
        <v>2320201</v>
      </c>
      <c r="B1304" s="237" t="s">
        <v>1241</v>
      </c>
      <c r="C1304" s="290"/>
      <c r="D1304" s="290"/>
      <c r="E1304" s="290"/>
      <c r="F1304" s="374">
        <f t="shared" si="281"/>
        <v>0</v>
      </c>
      <c r="G1304" s="290">
        <f t="shared" si="280"/>
        <v>0</v>
      </c>
      <c r="H1304" s="290">
        <v>0</v>
      </c>
      <c r="I1304" s="298" t="str">
        <f t="shared" si="278"/>
        <v/>
      </c>
      <c r="J1304" s="298" t="str">
        <f t="shared" si="279"/>
        <v/>
      </c>
      <c r="K1304" s="383"/>
      <c r="L1304" s="270">
        <v>1</v>
      </c>
    </row>
    <row r="1305" customFormat="1" hidden="1" spans="1:12">
      <c r="A1305" s="237">
        <v>2320202</v>
      </c>
      <c r="B1305" s="237" t="s">
        <v>1242</v>
      </c>
      <c r="C1305" s="290"/>
      <c r="D1305" s="290"/>
      <c r="E1305" s="290"/>
      <c r="F1305" s="374">
        <f t="shared" si="281"/>
        <v>0</v>
      </c>
      <c r="G1305" s="290">
        <f t="shared" si="280"/>
        <v>0</v>
      </c>
      <c r="H1305" s="290">
        <v>0</v>
      </c>
      <c r="I1305" s="298" t="str">
        <f t="shared" si="278"/>
        <v/>
      </c>
      <c r="J1305" s="298" t="str">
        <f t="shared" si="279"/>
        <v/>
      </c>
      <c r="K1305" s="383"/>
      <c r="L1305" s="270">
        <v>1</v>
      </c>
    </row>
    <row r="1306" customFormat="1" hidden="1" spans="1:12">
      <c r="A1306" s="237">
        <v>2320203</v>
      </c>
      <c r="B1306" s="237" t="s">
        <v>1243</v>
      </c>
      <c r="C1306" s="290"/>
      <c r="D1306" s="290"/>
      <c r="E1306" s="290"/>
      <c r="F1306" s="374">
        <f t="shared" si="281"/>
        <v>0</v>
      </c>
      <c r="G1306" s="290">
        <f t="shared" si="280"/>
        <v>0</v>
      </c>
      <c r="H1306" s="290">
        <v>0</v>
      </c>
      <c r="I1306" s="298" t="str">
        <f t="shared" si="278"/>
        <v/>
      </c>
      <c r="J1306" s="298" t="str">
        <f t="shared" si="279"/>
        <v/>
      </c>
      <c r="K1306" s="383"/>
      <c r="L1306" s="270">
        <v>1</v>
      </c>
    </row>
    <row r="1307" customFormat="1" hidden="1" spans="1:12">
      <c r="A1307" s="237">
        <v>2320299</v>
      </c>
      <c r="B1307" s="237" t="s">
        <v>1244</v>
      </c>
      <c r="C1307" s="290"/>
      <c r="D1307" s="290"/>
      <c r="E1307" s="290"/>
      <c r="F1307" s="374">
        <f t="shared" si="281"/>
        <v>0</v>
      </c>
      <c r="G1307" s="290">
        <f t="shared" si="280"/>
        <v>0</v>
      </c>
      <c r="H1307" s="290">
        <v>0</v>
      </c>
      <c r="I1307" s="298" t="str">
        <f t="shared" si="278"/>
        <v/>
      </c>
      <c r="J1307" s="298" t="str">
        <f t="shared" si="279"/>
        <v/>
      </c>
      <c r="K1307" s="383"/>
      <c r="L1307" s="270">
        <v>1</v>
      </c>
    </row>
    <row r="1308" s="270" customFormat="1" spans="1:11">
      <c r="A1308" s="237">
        <v>23203</v>
      </c>
      <c r="B1308" s="373" t="s">
        <v>1170</v>
      </c>
      <c r="C1308" s="290">
        <v>15471</v>
      </c>
      <c r="D1308" s="290">
        <f t="shared" ref="D1308:H1308" si="287">SUM(D1309:D1312)</f>
        <v>15470</v>
      </c>
      <c r="E1308" s="290">
        <v>17194</v>
      </c>
      <c r="F1308" s="290">
        <f t="shared" si="287"/>
        <v>-906</v>
      </c>
      <c r="G1308" s="290">
        <f t="shared" si="287"/>
        <v>16288</v>
      </c>
      <c r="H1308" s="290">
        <f t="shared" si="287"/>
        <v>16288</v>
      </c>
      <c r="I1308" s="298">
        <f t="shared" si="278"/>
        <v>100</v>
      </c>
      <c r="J1308" s="298">
        <f t="shared" si="279"/>
        <v>105.3</v>
      </c>
      <c r="K1308" s="383"/>
    </row>
    <row r="1309" s="217" customFormat="1" spans="1:11">
      <c r="A1309" s="237">
        <v>2320301</v>
      </c>
      <c r="B1309" s="237" t="s">
        <v>1171</v>
      </c>
      <c r="C1309" s="290">
        <v>15470</v>
      </c>
      <c r="D1309" s="290">
        <v>15470</v>
      </c>
      <c r="E1309" s="290">
        <v>17194</v>
      </c>
      <c r="F1309" s="374">
        <f t="shared" si="281"/>
        <v>-907</v>
      </c>
      <c r="G1309" s="290">
        <f t="shared" si="280"/>
        <v>16287</v>
      </c>
      <c r="H1309" s="290">
        <v>16287</v>
      </c>
      <c r="I1309" s="298">
        <f t="shared" si="278"/>
        <v>100</v>
      </c>
      <c r="J1309" s="298">
        <f t="shared" si="279"/>
        <v>105.3</v>
      </c>
      <c r="K1309" s="383"/>
    </row>
    <row r="1310" customFormat="1" hidden="1" spans="1:12">
      <c r="A1310" s="237">
        <v>2320302</v>
      </c>
      <c r="B1310" s="237" t="s">
        <v>1172</v>
      </c>
      <c r="C1310" s="290">
        <v>0</v>
      </c>
      <c r="D1310" s="290">
        <v>0</v>
      </c>
      <c r="E1310" s="290"/>
      <c r="F1310" s="374">
        <f t="shared" si="281"/>
        <v>0</v>
      </c>
      <c r="G1310" s="290">
        <f t="shared" si="280"/>
        <v>0</v>
      </c>
      <c r="H1310" s="290">
        <v>0</v>
      </c>
      <c r="I1310" s="298" t="str">
        <f t="shared" si="278"/>
        <v/>
      </c>
      <c r="J1310" s="298" t="str">
        <f t="shared" si="279"/>
        <v/>
      </c>
      <c r="K1310" s="383"/>
      <c r="L1310" s="270">
        <v>1</v>
      </c>
    </row>
    <row r="1311" s="217" customFormat="1" spans="1:11">
      <c r="A1311" s="237">
        <v>2320303</v>
      </c>
      <c r="B1311" s="237" t="s">
        <v>1173</v>
      </c>
      <c r="C1311" s="290">
        <v>1</v>
      </c>
      <c r="D1311" s="290">
        <v>0</v>
      </c>
      <c r="E1311" s="290">
        <v>0</v>
      </c>
      <c r="F1311" s="374">
        <f t="shared" si="281"/>
        <v>1</v>
      </c>
      <c r="G1311" s="290">
        <f t="shared" si="280"/>
        <v>1</v>
      </c>
      <c r="H1311" s="290">
        <v>1</v>
      </c>
      <c r="I1311" s="298">
        <f t="shared" si="278"/>
        <v>100</v>
      </c>
      <c r="J1311" s="298">
        <f t="shared" si="279"/>
        <v>100</v>
      </c>
      <c r="K1311" s="383"/>
    </row>
    <row r="1312" customFormat="1" hidden="1" spans="1:12">
      <c r="A1312" s="237">
        <v>2320399</v>
      </c>
      <c r="B1312" s="237" t="s">
        <v>1174</v>
      </c>
      <c r="C1312" s="290">
        <v>0</v>
      </c>
      <c r="D1312" s="290">
        <v>0</v>
      </c>
      <c r="E1312" s="290"/>
      <c r="F1312" s="374">
        <f t="shared" si="281"/>
        <v>0</v>
      </c>
      <c r="G1312" s="290">
        <f t="shared" si="280"/>
        <v>0</v>
      </c>
      <c r="H1312" s="290">
        <v>0</v>
      </c>
      <c r="I1312" s="298" t="str">
        <f t="shared" si="278"/>
        <v/>
      </c>
      <c r="J1312" s="298" t="str">
        <f t="shared" si="279"/>
        <v/>
      </c>
      <c r="K1312" s="383"/>
      <c r="L1312" s="270">
        <v>1</v>
      </c>
    </row>
    <row r="1313" spans="1:10">
      <c r="A1313" s="237">
        <v>233</v>
      </c>
      <c r="B1313" s="373" t="s">
        <v>1175</v>
      </c>
      <c r="C1313" s="290">
        <v>2</v>
      </c>
      <c r="D1313" s="290">
        <f>SUM(D1314:D1316)</f>
        <v>2</v>
      </c>
      <c r="E1313" s="290">
        <v>5</v>
      </c>
      <c r="F1313" s="374">
        <f t="shared" si="281"/>
        <v>0</v>
      </c>
      <c r="G1313" s="290">
        <v>5</v>
      </c>
      <c r="H1313" s="290">
        <v>5</v>
      </c>
      <c r="I1313" s="298">
        <f t="shared" si="278"/>
        <v>100</v>
      </c>
      <c r="J1313" s="298">
        <f t="shared" si="279"/>
        <v>250</v>
      </c>
    </row>
    <row r="1314" customFormat="1" hidden="1" spans="1:12">
      <c r="A1314" s="237">
        <v>23301</v>
      </c>
      <c r="B1314" s="373" t="s">
        <v>1176</v>
      </c>
      <c r="C1314" s="290"/>
      <c r="D1314" s="290"/>
      <c r="E1314" s="290"/>
      <c r="F1314" s="374">
        <f t="shared" si="281"/>
        <v>0</v>
      </c>
      <c r="G1314" s="290">
        <f t="shared" si="280"/>
        <v>0</v>
      </c>
      <c r="H1314" s="290">
        <v>0</v>
      </c>
      <c r="I1314" s="298" t="str">
        <f t="shared" si="278"/>
        <v/>
      </c>
      <c r="J1314" s="298" t="str">
        <f t="shared" si="279"/>
        <v/>
      </c>
      <c r="K1314" s="383"/>
      <c r="L1314" s="270">
        <v>1</v>
      </c>
    </row>
    <row r="1315" customFormat="1" hidden="1" spans="1:12">
      <c r="A1315" s="237">
        <v>23302</v>
      </c>
      <c r="B1315" s="373" t="s">
        <v>1177</v>
      </c>
      <c r="C1315" s="290"/>
      <c r="D1315" s="290"/>
      <c r="E1315" s="290"/>
      <c r="F1315" s="374">
        <f t="shared" si="281"/>
        <v>0</v>
      </c>
      <c r="G1315" s="290">
        <f t="shared" si="280"/>
        <v>0</v>
      </c>
      <c r="H1315" s="290">
        <v>0</v>
      </c>
      <c r="I1315" s="298" t="str">
        <f t="shared" si="278"/>
        <v/>
      </c>
      <c r="J1315" s="298" t="str">
        <f t="shared" si="279"/>
        <v/>
      </c>
      <c r="K1315" s="383"/>
      <c r="L1315" s="270">
        <v>1</v>
      </c>
    </row>
    <row r="1316" s="217" customFormat="1" spans="1:11">
      <c r="A1316" s="237">
        <v>23303</v>
      </c>
      <c r="B1316" s="373" t="s">
        <v>1178</v>
      </c>
      <c r="C1316" s="290">
        <v>2</v>
      </c>
      <c r="D1316" s="290">
        <v>2</v>
      </c>
      <c r="E1316" s="290">
        <v>5</v>
      </c>
      <c r="F1316" s="374">
        <f t="shared" si="281"/>
        <v>0</v>
      </c>
      <c r="G1316" s="290">
        <f t="shared" si="280"/>
        <v>5</v>
      </c>
      <c r="H1316" s="290">
        <v>5</v>
      </c>
      <c r="I1316" s="298">
        <f t="shared" si="278"/>
        <v>100</v>
      </c>
      <c r="J1316" s="298">
        <f t="shared" si="279"/>
        <v>250</v>
      </c>
      <c r="K1316" s="383"/>
    </row>
    <row r="1317" ht="32.45" customHeight="1" spans="1:10">
      <c r="A1317" s="387" t="s">
        <v>1245</v>
      </c>
      <c r="B1317" s="387"/>
      <c r="C1317" s="304"/>
      <c r="D1317" s="387"/>
      <c r="E1317" s="387"/>
      <c r="F1317" s="304"/>
      <c r="G1317" s="387"/>
      <c r="H1317" s="387"/>
      <c r="I1317" s="387"/>
      <c r="J1317" s="387"/>
    </row>
    <row r="1318" ht="15.6" customHeight="1" spans="1:11">
      <c r="A1318" s="388"/>
      <c r="B1318" s="388"/>
      <c r="C1318" s="305"/>
      <c r="D1318" s="388"/>
      <c r="E1318" s="388"/>
      <c r="F1318" s="305"/>
      <c r="G1318" s="388"/>
      <c r="H1318" s="388"/>
      <c r="I1318" s="388"/>
      <c r="J1318" s="388"/>
      <c r="K1318" s="389"/>
    </row>
  </sheetData>
  <autoFilter ref="A5:L1317">
    <filterColumn colId="11">
      <filters blank="1"/>
    </filterColumn>
  </autoFilter>
  <mergeCells count="3">
    <mergeCell ref="B2:I2"/>
    <mergeCell ref="I4:J4"/>
    <mergeCell ref="A1317:J1317"/>
  </mergeCells>
  <printOptions horizontalCentered="1"/>
  <pageMargins left="0.239583333333333" right="0.239583333333333" top="0.75" bottom="0.429861111111111" header="0.309722222222222" footer="0.309722222222222"/>
  <pageSetup paperSize="9" orientation="portrait"/>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fitToPage="1"/>
  </sheetPr>
  <dimension ref="A1:D71"/>
  <sheetViews>
    <sheetView workbookViewId="0">
      <selection activeCell="A5" sqref="A5:A6"/>
    </sheetView>
  </sheetViews>
  <sheetFormatPr defaultColWidth="9" defaultRowHeight="14.25" outlineLevelCol="3"/>
  <cols>
    <col min="1" max="1" width="11.5" style="352" customWidth="1"/>
    <col min="2" max="2" width="39.5" style="352" customWidth="1"/>
    <col min="3" max="3" width="25.25" style="217" customWidth="1"/>
    <col min="4" max="16384" width="9" style="217"/>
  </cols>
  <sheetData>
    <row r="1" spans="1:3">
      <c r="A1" s="353"/>
      <c r="B1" s="353"/>
      <c r="C1" s="354" t="s">
        <v>1246</v>
      </c>
    </row>
    <row r="2" ht="22.5" spans="1:3">
      <c r="A2" s="73" t="s">
        <v>1247</v>
      </c>
      <c r="B2" s="73"/>
      <c r="C2" s="73"/>
    </row>
    <row r="3" ht="18.75" spans="1:3">
      <c r="A3" s="355" t="s">
        <v>1248</v>
      </c>
      <c r="B3" s="355"/>
      <c r="C3" s="355"/>
    </row>
    <row r="4" ht="24" customHeight="1" spans="1:3">
      <c r="A4" s="356"/>
      <c r="B4" s="356"/>
      <c r="C4" s="354" t="s">
        <v>23</v>
      </c>
    </row>
    <row r="5" ht="15.6" customHeight="1" spans="1:3">
      <c r="A5" s="357" t="s">
        <v>1180</v>
      </c>
      <c r="B5" s="358" t="s">
        <v>1181</v>
      </c>
      <c r="C5" s="357" t="s">
        <v>31</v>
      </c>
    </row>
    <row r="6" spans="1:3">
      <c r="A6" s="357"/>
      <c r="B6" s="358"/>
      <c r="C6" s="357"/>
    </row>
    <row r="7" ht="19.9" customHeight="1" spans="1:3">
      <c r="A7" s="359" t="s">
        <v>1249</v>
      </c>
      <c r="B7" s="360"/>
      <c r="C7" s="361">
        <f>C8+C13+C24+C32+C39+C43+C46+C50+C53+C59+C62+C67</f>
        <v>214526</v>
      </c>
    </row>
    <row r="8" ht="19.9" customHeight="1" spans="1:3">
      <c r="A8" s="237">
        <v>501</v>
      </c>
      <c r="B8" s="289" t="s">
        <v>1250</v>
      </c>
      <c r="C8" s="361">
        <v>56730</v>
      </c>
    </row>
    <row r="9" ht="19.9" customHeight="1" spans="1:3">
      <c r="A9" s="237">
        <v>50101</v>
      </c>
      <c r="B9" s="294" t="s">
        <v>1251</v>
      </c>
      <c r="C9" s="361">
        <v>42246</v>
      </c>
    </row>
    <row r="10" ht="19.9" customHeight="1" spans="1:3">
      <c r="A10" s="237">
        <v>50102</v>
      </c>
      <c r="B10" s="294" t="s">
        <v>1252</v>
      </c>
      <c r="C10" s="361">
        <v>10460</v>
      </c>
    </row>
    <row r="11" ht="19.9" customHeight="1" spans="1:3">
      <c r="A11" s="237">
        <v>50103</v>
      </c>
      <c r="B11" s="294" t="s">
        <v>1253</v>
      </c>
      <c r="C11" s="361">
        <v>2974</v>
      </c>
    </row>
    <row r="12" ht="19.9" customHeight="1" spans="1:3">
      <c r="A12" s="237">
        <v>50199</v>
      </c>
      <c r="B12" s="294" t="s">
        <v>1254</v>
      </c>
      <c r="C12" s="361">
        <v>1050</v>
      </c>
    </row>
    <row r="13" ht="19.9" customHeight="1" spans="1:3">
      <c r="A13" s="237">
        <v>502</v>
      </c>
      <c r="B13" s="289" t="s">
        <v>1255</v>
      </c>
      <c r="C13" s="361">
        <v>15173</v>
      </c>
    </row>
    <row r="14" ht="19.9" customHeight="1" spans="1:3">
      <c r="A14" s="237">
        <v>50201</v>
      </c>
      <c r="B14" s="294" t="s">
        <v>1256</v>
      </c>
      <c r="C14" s="361">
        <v>8532</v>
      </c>
    </row>
    <row r="15" customFormat="1" ht="19.9" hidden="1" customHeight="1" spans="1:4">
      <c r="A15" s="237">
        <v>50202</v>
      </c>
      <c r="B15" s="294" t="s">
        <v>1257</v>
      </c>
      <c r="C15" s="362">
        <v>0</v>
      </c>
      <c r="D15">
        <v>1</v>
      </c>
    </row>
    <row r="16" ht="19.9" customHeight="1" spans="1:3">
      <c r="A16" s="237">
        <v>50203</v>
      </c>
      <c r="B16" s="294" t="s">
        <v>1258</v>
      </c>
      <c r="C16" s="361">
        <v>63</v>
      </c>
    </row>
    <row r="17" customFormat="1" ht="19.9" hidden="1" customHeight="1" spans="1:4">
      <c r="A17" s="237">
        <v>50204</v>
      </c>
      <c r="B17" s="294" t="s">
        <v>1259</v>
      </c>
      <c r="C17" s="362">
        <v>0</v>
      </c>
      <c r="D17">
        <v>1</v>
      </c>
    </row>
    <row r="18" ht="19.9" customHeight="1" spans="1:3">
      <c r="A18" s="237">
        <v>50205</v>
      </c>
      <c r="B18" s="294" t="s">
        <v>1260</v>
      </c>
      <c r="C18" s="361">
        <v>3206</v>
      </c>
    </row>
    <row r="19" ht="19.9" customHeight="1" spans="1:3">
      <c r="A19" s="237">
        <v>50206</v>
      </c>
      <c r="B19" s="294" t="s">
        <v>1261</v>
      </c>
      <c r="C19" s="361">
        <v>125</v>
      </c>
    </row>
    <row r="20" customFormat="1" hidden="1" spans="1:4">
      <c r="A20" s="237">
        <v>50207</v>
      </c>
      <c r="B20" s="294" t="s">
        <v>1262</v>
      </c>
      <c r="C20" s="362">
        <v>0</v>
      </c>
      <c r="D20">
        <v>1</v>
      </c>
    </row>
    <row r="21" ht="19.9" customHeight="1" spans="1:3">
      <c r="A21" s="237">
        <v>50208</v>
      </c>
      <c r="B21" s="294" t="s">
        <v>1263</v>
      </c>
      <c r="C21" s="361">
        <v>1011</v>
      </c>
    </row>
    <row r="22" ht="19.9" customHeight="1" spans="1:3">
      <c r="A22" s="237">
        <v>50209</v>
      </c>
      <c r="B22" s="294" t="s">
        <v>1264</v>
      </c>
      <c r="C22" s="361">
        <v>45</v>
      </c>
    </row>
    <row r="23" ht="19.9" customHeight="1" spans="1:3">
      <c r="A23" s="237">
        <v>50299</v>
      </c>
      <c r="B23" s="294" t="s">
        <v>1265</v>
      </c>
      <c r="C23" s="361">
        <v>2191</v>
      </c>
    </row>
    <row r="24" customFormat="1" ht="19.9" hidden="1" customHeight="1" spans="1:4">
      <c r="A24" s="237">
        <v>503</v>
      </c>
      <c r="B24" s="289" t="s">
        <v>1266</v>
      </c>
      <c r="C24" s="362">
        <v>0</v>
      </c>
      <c r="D24">
        <v>1</v>
      </c>
    </row>
    <row r="25" customFormat="1" hidden="1" spans="1:4">
      <c r="A25" s="237">
        <v>50301</v>
      </c>
      <c r="B25" s="294" t="s">
        <v>1267</v>
      </c>
      <c r="C25" s="362">
        <v>0</v>
      </c>
      <c r="D25">
        <v>1</v>
      </c>
    </row>
    <row r="26" customFormat="1" hidden="1" spans="1:4">
      <c r="A26" s="237">
        <v>50302</v>
      </c>
      <c r="B26" s="294" t="s">
        <v>1268</v>
      </c>
      <c r="C26" s="362">
        <v>0</v>
      </c>
      <c r="D26">
        <v>1</v>
      </c>
    </row>
    <row r="27" customFormat="1" hidden="1" spans="1:4">
      <c r="A27" s="237">
        <v>50303</v>
      </c>
      <c r="B27" s="294" t="s">
        <v>1269</v>
      </c>
      <c r="C27" s="362">
        <v>0</v>
      </c>
      <c r="D27">
        <v>1</v>
      </c>
    </row>
    <row r="28" customFormat="1" hidden="1" spans="1:4">
      <c r="A28" s="237">
        <v>50305</v>
      </c>
      <c r="B28" s="294" t="s">
        <v>1270</v>
      </c>
      <c r="C28" s="362">
        <v>0</v>
      </c>
      <c r="D28">
        <v>1</v>
      </c>
    </row>
    <row r="29" customFormat="1" ht="19.9" hidden="1" customHeight="1" spans="1:4">
      <c r="A29" s="237">
        <v>50306</v>
      </c>
      <c r="B29" s="294" t="s">
        <v>1271</v>
      </c>
      <c r="C29" s="362">
        <v>0</v>
      </c>
      <c r="D29">
        <v>1</v>
      </c>
    </row>
    <row r="30" customFormat="1" hidden="1" spans="1:4">
      <c r="A30" s="237">
        <v>50307</v>
      </c>
      <c r="B30" s="294" t="s">
        <v>1272</v>
      </c>
      <c r="C30" s="362">
        <v>0</v>
      </c>
      <c r="D30">
        <v>1</v>
      </c>
    </row>
    <row r="31" customFormat="1" hidden="1" spans="1:4">
      <c r="A31" s="237">
        <v>50399</v>
      </c>
      <c r="B31" s="294" t="s">
        <v>1273</v>
      </c>
      <c r="C31" s="362">
        <v>0</v>
      </c>
      <c r="D31">
        <v>1</v>
      </c>
    </row>
    <row r="32" customFormat="1" hidden="1" spans="1:4">
      <c r="A32" s="237">
        <v>504</v>
      </c>
      <c r="B32" s="289" t="s">
        <v>1274</v>
      </c>
      <c r="C32" s="362">
        <v>0</v>
      </c>
      <c r="D32">
        <v>1</v>
      </c>
    </row>
    <row r="33" customFormat="1" hidden="1" spans="1:4">
      <c r="A33" s="237">
        <v>50401</v>
      </c>
      <c r="B33" s="294" t="s">
        <v>1267</v>
      </c>
      <c r="C33" s="362">
        <v>0</v>
      </c>
      <c r="D33">
        <v>1</v>
      </c>
    </row>
    <row r="34" customFormat="1" hidden="1" spans="1:4">
      <c r="A34" s="237">
        <v>50402</v>
      </c>
      <c r="B34" s="294" t="s">
        <v>1268</v>
      </c>
      <c r="C34" s="362">
        <v>0</v>
      </c>
      <c r="D34">
        <v>1</v>
      </c>
    </row>
    <row r="35" customFormat="1" hidden="1" spans="1:4">
      <c r="A35" s="237">
        <v>50403</v>
      </c>
      <c r="B35" s="294" t="s">
        <v>1269</v>
      </c>
      <c r="C35" s="362">
        <v>0</v>
      </c>
      <c r="D35">
        <v>1</v>
      </c>
    </row>
    <row r="36" customFormat="1" hidden="1" spans="1:4">
      <c r="A36" s="237">
        <v>50404</v>
      </c>
      <c r="B36" s="294" t="s">
        <v>1271</v>
      </c>
      <c r="C36" s="362">
        <v>0</v>
      </c>
      <c r="D36">
        <v>1</v>
      </c>
    </row>
    <row r="37" customFormat="1" hidden="1" spans="1:4">
      <c r="A37" s="237">
        <v>50405</v>
      </c>
      <c r="B37" s="294" t="s">
        <v>1272</v>
      </c>
      <c r="C37" s="362">
        <v>0</v>
      </c>
      <c r="D37">
        <v>1</v>
      </c>
    </row>
    <row r="38" customFormat="1" hidden="1" spans="1:4">
      <c r="A38" s="237">
        <v>50499</v>
      </c>
      <c r="B38" s="294" t="s">
        <v>1273</v>
      </c>
      <c r="C38" s="362">
        <v>0</v>
      </c>
      <c r="D38">
        <v>1</v>
      </c>
    </row>
    <row r="39" ht="19.9" customHeight="1" spans="1:3">
      <c r="A39" s="237">
        <v>505</v>
      </c>
      <c r="B39" s="289" t="s">
        <v>1275</v>
      </c>
      <c r="C39" s="361">
        <v>127700</v>
      </c>
    </row>
    <row r="40" ht="19.9" customHeight="1" spans="1:3">
      <c r="A40" s="237">
        <v>50501</v>
      </c>
      <c r="B40" s="294" t="s">
        <v>1276</v>
      </c>
      <c r="C40" s="361">
        <v>100057</v>
      </c>
    </row>
    <row r="41" ht="19.9" customHeight="1" spans="1:3">
      <c r="A41" s="237">
        <v>50502</v>
      </c>
      <c r="B41" s="294" t="s">
        <v>1277</v>
      </c>
      <c r="C41" s="361">
        <v>27643</v>
      </c>
    </row>
    <row r="42" customFormat="1" hidden="1" spans="1:4">
      <c r="A42" s="237">
        <v>50599</v>
      </c>
      <c r="B42" s="294" t="s">
        <v>1278</v>
      </c>
      <c r="C42" s="362">
        <v>0</v>
      </c>
      <c r="D42">
        <v>1</v>
      </c>
    </row>
    <row r="43" spans="1:3">
      <c r="A43" s="237">
        <v>506</v>
      </c>
      <c r="B43" s="289" t="s">
        <v>1279</v>
      </c>
      <c r="C43" s="361">
        <v>2</v>
      </c>
    </row>
    <row r="44" spans="1:3">
      <c r="A44" s="237">
        <v>50601</v>
      </c>
      <c r="B44" s="294" t="s">
        <v>1280</v>
      </c>
      <c r="C44" s="361">
        <v>2</v>
      </c>
    </row>
    <row r="45" customFormat="1" hidden="1" spans="1:4">
      <c r="A45" s="237">
        <v>50602</v>
      </c>
      <c r="B45" s="294" t="s">
        <v>1281</v>
      </c>
      <c r="C45" s="362">
        <v>0</v>
      </c>
      <c r="D45">
        <v>1</v>
      </c>
    </row>
    <row r="46" customFormat="1" hidden="1" spans="1:4">
      <c r="A46" s="237">
        <v>507</v>
      </c>
      <c r="B46" s="289" t="s">
        <v>1282</v>
      </c>
      <c r="C46" s="362">
        <v>0</v>
      </c>
      <c r="D46">
        <v>1</v>
      </c>
    </row>
    <row r="47" customFormat="1" hidden="1" spans="1:4">
      <c r="A47" s="237">
        <v>50701</v>
      </c>
      <c r="B47" s="294" t="s">
        <v>1283</v>
      </c>
      <c r="C47" s="362">
        <v>0</v>
      </c>
      <c r="D47">
        <v>1</v>
      </c>
    </row>
    <row r="48" customFormat="1" hidden="1" spans="1:4">
      <c r="A48" s="237">
        <v>50702</v>
      </c>
      <c r="B48" s="294" t="s">
        <v>1284</v>
      </c>
      <c r="C48" s="362">
        <v>0</v>
      </c>
      <c r="D48">
        <v>1</v>
      </c>
    </row>
    <row r="49" customFormat="1" hidden="1" spans="1:4">
      <c r="A49" s="237">
        <v>50799</v>
      </c>
      <c r="B49" s="294" t="s">
        <v>1285</v>
      </c>
      <c r="C49" s="362">
        <v>0</v>
      </c>
      <c r="D49">
        <v>1</v>
      </c>
    </row>
    <row r="50" customFormat="1" hidden="1" spans="1:4">
      <c r="A50" s="237">
        <v>508</v>
      </c>
      <c r="B50" s="289" t="s">
        <v>1286</v>
      </c>
      <c r="C50" s="362">
        <v>0</v>
      </c>
      <c r="D50">
        <v>1</v>
      </c>
    </row>
    <row r="51" customFormat="1" hidden="1" spans="1:4">
      <c r="A51" s="237">
        <v>50801</v>
      </c>
      <c r="B51" s="294" t="s">
        <v>1287</v>
      </c>
      <c r="C51" s="362"/>
      <c r="D51">
        <v>1</v>
      </c>
    </row>
    <row r="52" customFormat="1" hidden="1" spans="1:4">
      <c r="A52" s="237">
        <v>50802</v>
      </c>
      <c r="B52" s="294" t="s">
        <v>1288</v>
      </c>
      <c r="C52" s="362"/>
      <c r="D52">
        <v>1</v>
      </c>
    </row>
    <row r="53" ht="19.9" customHeight="1" spans="1:3">
      <c r="A53" s="237">
        <v>509</v>
      </c>
      <c r="B53" s="289" t="s">
        <v>1289</v>
      </c>
      <c r="C53" s="361">
        <v>14921</v>
      </c>
    </row>
    <row r="54" ht="19.9" customHeight="1" spans="1:3">
      <c r="A54" s="237">
        <v>50901</v>
      </c>
      <c r="B54" s="294" t="s">
        <v>1290</v>
      </c>
      <c r="C54" s="361">
        <v>701</v>
      </c>
    </row>
    <row r="55" customFormat="1" ht="19.9" hidden="1" customHeight="1" spans="1:4">
      <c r="A55" s="237">
        <v>50902</v>
      </c>
      <c r="B55" s="294" t="s">
        <v>1291</v>
      </c>
      <c r="C55" s="362">
        <v>0</v>
      </c>
      <c r="D55">
        <v>1</v>
      </c>
    </row>
    <row r="56" customFormat="1" ht="19.9" hidden="1" customHeight="1" spans="1:4">
      <c r="A56" s="237">
        <v>50903</v>
      </c>
      <c r="B56" s="294" t="s">
        <v>1292</v>
      </c>
      <c r="C56" s="362">
        <v>0</v>
      </c>
      <c r="D56">
        <v>1</v>
      </c>
    </row>
    <row r="57" ht="19.9" customHeight="1" spans="1:3">
      <c r="A57" s="237">
        <v>50905</v>
      </c>
      <c r="B57" s="294" t="s">
        <v>1293</v>
      </c>
      <c r="C57" s="361">
        <v>191</v>
      </c>
    </row>
    <row r="58" ht="19.9" customHeight="1" spans="1:3">
      <c r="A58" s="237">
        <v>50999</v>
      </c>
      <c r="B58" s="294" t="s">
        <v>1294</v>
      </c>
      <c r="C58" s="361">
        <v>14029</v>
      </c>
    </row>
    <row r="59" customFormat="1" hidden="1" spans="1:4">
      <c r="A59" s="237">
        <v>510</v>
      </c>
      <c r="B59" s="289" t="s">
        <v>1295</v>
      </c>
      <c r="C59" s="362">
        <v>0</v>
      </c>
      <c r="D59">
        <v>1</v>
      </c>
    </row>
    <row r="60" customFormat="1" hidden="1" spans="1:4">
      <c r="A60" s="237">
        <v>51002</v>
      </c>
      <c r="B60" s="294" t="s">
        <v>1296</v>
      </c>
      <c r="C60" s="362">
        <v>0</v>
      </c>
      <c r="D60">
        <v>1</v>
      </c>
    </row>
    <row r="61" customFormat="1" hidden="1" spans="1:4">
      <c r="A61" s="237">
        <v>51003</v>
      </c>
      <c r="B61" s="294" t="s">
        <v>1297</v>
      </c>
      <c r="C61" s="362">
        <v>0</v>
      </c>
      <c r="D61">
        <v>1</v>
      </c>
    </row>
    <row r="62" customFormat="1" hidden="1" spans="1:4">
      <c r="A62" s="237">
        <v>511</v>
      </c>
      <c r="B62" s="289" t="s">
        <v>1298</v>
      </c>
      <c r="C62" s="362">
        <v>0</v>
      </c>
      <c r="D62">
        <v>1</v>
      </c>
    </row>
    <row r="63" customFormat="1" hidden="1" spans="1:4">
      <c r="A63" s="237">
        <v>51101</v>
      </c>
      <c r="B63" s="294" t="s">
        <v>1299</v>
      </c>
      <c r="C63" s="362">
        <v>0</v>
      </c>
      <c r="D63">
        <v>1</v>
      </c>
    </row>
    <row r="64" customFormat="1" hidden="1" spans="1:4">
      <c r="A64" s="237">
        <v>51102</v>
      </c>
      <c r="B64" s="294" t="s">
        <v>1300</v>
      </c>
      <c r="C64" s="362">
        <v>0</v>
      </c>
      <c r="D64">
        <v>1</v>
      </c>
    </row>
    <row r="65" customFormat="1" hidden="1" spans="1:4">
      <c r="A65" s="237">
        <v>51103</v>
      </c>
      <c r="B65" s="294" t="s">
        <v>1301</v>
      </c>
      <c r="C65" s="362">
        <v>0</v>
      </c>
      <c r="D65">
        <v>1</v>
      </c>
    </row>
    <row r="66" customFormat="1" hidden="1" spans="1:4">
      <c r="A66" s="237">
        <v>51104</v>
      </c>
      <c r="B66" s="294" t="s">
        <v>1302</v>
      </c>
      <c r="C66" s="362">
        <v>0</v>
      </c>
      <c r="D66">
        <v>1</v>
      </c>
    </row>
    <row r="67" customFormat="1" ht="19.9" hidden="1" customHeight="1" spans="1:4">
      <c r="A67" s="237">
        <v>599</v>
      </c>
      <c r="B67" s="289" t="s">
        <v>1303</v>
      </c>
      <c r="C67" s="362">
        <v>0</v>
      </c>
      <c r="D67">
        <v>1</v>
      </c>
    </row>
    <row r="68" customFormat="1" hidden="1" spans="1:4">
      <c r="A68" s="237">
        <v>59906</v>
      </c>
      <c r="B68" s="294" t="s">
        <v>1304</v>
      </c>
      <c r="C68" s="362"/>
      <c r="D68">
        <v>1</v>
      </c>
    </row>
    <row r="69" customFormat="1" hidden="1" spans="1:4">
      <c r="A69" s="237">
        <v>59907</v>
      </c>
      <c r="B69" s="294" t="s">
        <v>1305</v>
      </c>
      <c r="C69" s="362">
        <v>0</v>
      </c>
      <c r="D69">
        <v>1</v>
      </c>
    </row>
    <row r="70" customFormat="1" hidden="1" spans="1:4">
      <c r="A70" s="237">
        <v>59908</v>
      </c>
      <c r="B70" s="294" t="s">
        <v>1306</v>
      </c>
      <c r="C70" s="362">
        <v>0</v>
      </c>
      <c r="D70">
        <v>1</v>
      </c>
    </row>
    <row r="71" customFormat="1" ht="19.9" hidden="1" customHeight="1" spans="1:4">
      <c r="A71" s="237">
        <v>59999</v>
      </c>
      <c r="B71" s="294" t="s">
        <v>1166</v>
      </c>
      <c r="C71" s="362">
        <v>0</v>
      </c>
      <c r="D71">
        <v>1</v>
      </c>
    </row>
  </sheetData>
  <autoFilter ref="A6:D71">
    <filterColumn colId="3">
      <filters blank="1"/>
    </filterColumn>
  </autoFilter>
  <mergeCells count="6">
    <mergeCell ref="A2:C2"/>
    <mergeCell ref="A3:C3"/>
    <mergeCell ref="A7:B7"/>
    <mergeCell ref="A5:A6"/>
    <mergeCell ref="B5:B6"/>
    <mergeCell ref="C5:C6"/>
  </mergeCells>
  <printOptions horizontalCentered="1"/>
  <pageMargins left="0.709722222222222" right="0.709722222222222" top="0.75" bottom="0.75" header="0.309722222222222" footer="0.309722222222222"/>
  <pageSetup paperSize="9"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4"/>
  <sheetViews>
    <sheetView zoomScale="90" zoomScaleNormal="90" workbookViewId="0">
      <pane xSplit="8" ySplit="5" topLeftCell="I6" activePane="bottomRight" state="frozen"/>
      <selection/>
      <selection pane="topRight"/>
      <selection pane="bottomLeft"/>
      <selection pane="bottomRight" activeCell="A6" sqref="A6"/>
    </sheetView>
  </sheetViews>
  <sheetFormatPr defaultColWidth="9" defaultRowHeight="12.75"/>
  <cols>
    <col min="1" max="1" width="27.625" style="218" customWidth="1"/>
    <col min="2" max="2" width="9.875" style="219" customWidth="1"/>
    <col min="3" max="7" width="9.875" style="218" customWidth="1"/>
    <col min="8" max="8" width="11.25" style="218" customWidth="1"/>
    <col min="9" max="16384" width="9" style="218"/>
  </cols>
  <sheetData>
    <row r="1" ht="27.6" customHeight="1" spans="1:8">
      <c r="A1" s="331"/>
      <c r="B1" s="332"/>
      <c r="H1" s="220" t="s">
        <v>1307</v>
      </c>
    </row>
    <row r="2" ht="27.6" customHeight="1" spans="1:8">
      <c r="A2" s="221" t="s">
        <v>1308</v>
      </c>
      <c r="B2" s="221"/>
      <c r="C2" s="221"/>
      <c r="D2" s="221"/>
      <c r="E2" s="221"/>
      <c r="F2" s="221"/>
      <c r="G2" s="221"/>
      <c r="H2" s="221"/>
    </row>
    <row r="3" ht="27.6" customHeight="1" spans="1:8">
      <c r="A3" s="333"/>
      <c r="B3" s="334"/>
      <c r="C3" s="335"/>
      <c r="H3" s="336" t="s">
        <v>23</v>
      </c>
    </row>
    <row r="4" s="219" customFormat="1" ht="27.6" customHeight="1" spans="1:8">
      <c r="A4" s="223" t="s">
        <v>24</v>
      </c>
      <c r="B4" s="337" t="s">
        <v>1309</v>
      </c>
      <c r="C4" s="26" t="s">
        <v>26</v>
      </c>
      <c r="D4" s="26"/>
      <c r="E4" s="26" t="s">
        <v>27</v>
      </c>
      <c r="F4" s="26"/>
      <c r="G4" s="26"/>
      <c r="H4" s="228" t="s">
        <v>1310</v>
      </c>
    </row>
    <row r="5" s="219" customFormat="1" ht="44.45" customHeight="1" spans="1:8">
      <c r="A5" s="223"/>
      <c r="B5" s="338"/>
      <c r="C5" s="256" t="s">
        <v>29</v>
      </c>
      <c r="D5" s="256" t="s">
        <v>30</v>
      </c>
      <c r="E5" s="26" t="s">
        <v>31</v>
      </c>
      <c r="F5" s="26" t="s">
        <v>32</v>
      </c>
      <c r="G5" s="26" t="s">
        <v>33</v>
      </c>
      <c r="H5" s="228"/>
    </row>
    <row r="6" s="219" customFormat="1" ht="26.45" customHeight="1" spans="1:9">
      <c r="A6" s="309" t="s">
        <v>1311</v>
      </c>
      <c r="B6" s="310">
        <f>B7+B8+B9+B10+B11+B12+B13</f>
        <v>988453</v>
      </c>
      <c r="C6" s="99">
        <f>SUM(C7:C11,C12:C13)</f>
        <v>986500</v>
      </c>
      <c r="D6" s="310">
        <f>SUM(D7:D11,D12:D13)</f>
        <v>666300</v>
      </c>
      <c r="E6" s="310">
        <f>E7+E8+E9+E10+E11+E12+E13</f>
        <v>659437</v>
      </c>
      <c r="F6" s="339">
        <f t="shared" ref="F6:F23" si="0">IF(ISERROR(E6/D6),"",E6/D6*100)</f>
        <v>99</v>
      </c>
      <c r="G6" s="339">
        <f t="shared" ref="G6:G21" si="1">IF(ISERROR(E6/B6),"",E6/B6*100-100)</f>
        <v>-33.3</v>
      </c>
      <c r="H6" s="340"/>
      <c r="I6" s="351"/>
    </row>
    <row r="7" ht="26.45" customHeight="1" spans="1:8">
      <c r="A7" s="341" t="s">
        <v>1312</v>
      </c>
      <c r="B7" s="103">
        <v>113679</v>
      </c>
      <c r="C7" s="342">
        <v>70000</v>
      </c>
      <c r="D7" s="103">
        <v>20000</v>
      </c>
      <c r="E7" s="103">
        <v>18920</v>
      </c>
      <c r="F7" s="343">
        <f t="shared" si="0"/>
        <v>94.6</v>
      </c>
      <c r="G7" s="343">
        <f t="shared" si="1"/>
        <v>-83.4</v>
      </c>
      <c r="H7" s="344"/>
    </row>
    <row r="8" ht="30.6" customHeight="1" spans="1:8">
      <c r="A8" s="315" t="s">
        <v>1313</v>
      </c>
      <c r="B8" s="103"/>
      <c r="C8" s="342"/>
      <c r="D8" s="103"/>
      <c r="E8" s="103"/>
      <c r="F8" s="343" t="str">
        <f t="shared" si="0"/>
        <v/>
      </c>
      <c r="G8" s="343" t="str">
        <f t="shared" si="1"/>
        <v/>
      </c>
      <c r="H8" s="345"/>
    </row>
    <row r="9" ht="26.45" customHeight="1" spans="1:8">
      <c r="A9" s="315" t="s">
        <v>1314</v>
      </c>
      <c r="B9" s="103">
        <v>27919</v>
      </c>
      <c r="C9" s="342">
        <v>23000</v>
      </c>
      <c r="D9" s="103">
        <v>20513</v>
      </c>
      <c r="E9" s="103">
        <v>12307</v>
      </c>
      <c r="F9" s="343">
        <f t="shared" si="0"/>
        <v>60</v>
      </c>
      <c r="G9" s="343">
        <f t="shared" si="1"/>
        <v>-55.9</v>
      </c>
      <c r="H9" s="344"/>
    </row>
    <row r="10" ht="26.45" customHeight="1" spans="1:8">
      <c r="A10" s="315" t="s">
        <v>1315</v>
      </c>
      <c r="B10" s="103">
        <v>659</v>
      </c>
      <c r="C10" s="342">
        <v>1000</v>
      </c>
      <c r="D10" s="103">
        <v>487</v>
      </c>
      <c r="E10" s="103">
        <v>468</v>
      </c>
      <c r="F10" s="343">
        <f t="shared" si="0"/>
        <v>96.1</v>
      </c>
      <c r="G10" s="343">
        <f t="shared" si="1"/>
        <v>-29</v>
      </c>
      <c r="H10" s="344"/>
    </row>
    <row r="11" ht="26.45" customHeight="1" spans="1:8">
      <c r="A11" s="315" t="s">
        <v>1316</v>
      </c>
      <c r="B11" s="103">
        <v>843655</v>
      </c>
      <c r="C11" s="342">
        <v>890000</v>
      </c>
      <c r="D11" s="103">
        <v>621100</v>
      </c>
      <c r="E11" s="103">
        <v>623316</v>
      </c>
      <c r="F11" s="343">
        <f t="shared" si="0"/>
        <v>100.4</v>
      </c>
      <c r="G11" s="343">
        <f t="shared" si="1"/>
        <v>-26.1</v>
      </c>
      <c r="H11" s="344"/>
    </row>
    <row r="12" ht="26.45" customHeight="1" spans="1:8">
      <c r="A12" s="315" t="s">
        <v>1317</v>
      </c>
      <c r="B12" s="103"/>
      <c r="C12" s="342"/>
      <c r="D12" s="103"/>
      <c r="E12" s="103"/>
      <c r="F12" s="343" t="str">
        <f t="shared" si="0"/>
        <v/>
      </c>
      <c r="G12" s="343" t="str">
        <f t="shared" si="1"/>
        <v/>
      </c>
      <c r="H12" s="345"/>
    </row>
    <row r="13" ht="26.45" customHeight="1" spans="1:8">
      <c r="A13" s="315" t="s">
        <v>1318</v>
      </c>
      <c r="B13" s="103">
        <v>2541</v>
      </c>
      <c r="C13" s="342">
        <v>2500</v>
      </c>
      <c r="D13" s="103">
        <v>4200</v>
      </c>
      <c r="E13" s="103">
        <v>4426</v>
      </c>
      <c r="F13" s="343">
        <f t="shared" si="0"/>
        <v>105.4</v>
      </c>
      <c r="G13" s="343">
        <f t="shared" si="1"/>
        <v>74.2</v>
      </c>
      <c r="H13" s="345"/>
    </row>
    <row r="14" ht="26.45" customHeight="1" spans="1:8">
      <c r="A14" s="309" t="s">
        <v>1319</v>
      </c>
      <c r="B14" s="99">
        <v>17741</v>
      </c>
      <c r="C14" s="346">
        <v>2985</v>
      </c>
      <c r="D14" s="99">
        <v>14001</v>
      </c>
      <c r="E14" s="99">
        <v>14202</v>
      </c>
      <c r="F14" s="339">
        <f t="shared" si="0"/>
        <v>101.4</v>
      </c>
      <c r="G14" s="339">
        <f t="shared" si="1"/>
        <v>-19.9</v>
      </c>
      <c r="H14" s="344"/>
    </row>
    <row r="15" ht="26.45" customHeight="1" spans="1:8">
      <c r="A15" s="347" t="s">
        <v>1320</v>
      </c>
      <c r="B15" s="103"/>
      <c r="C15" s="342"/>
      <c r="D15" s="103"/>
      <c r="E15" s="103"/>
      <c r="F15" s="343" t="str">
        <f t="shared" si="0"/>
        <v/>
      </c>
      <c r="G15" s="343" t="str">
        <f t="shared" si="1"/>
        <v/>
      </c>
      <c r="H15" s="344"/>
    </row>
    <row r="16" ht="26.45" customHeight="1" spans="1:8">
      <c r="A16" s="309" t="s">
        <v>1321</v>
      </c>
      <c r="B16" s="99"/>
      <c r="C16" s="346"/>
      <c r="D16" s="99"/>
      <c r="E16" s="99"/>
      <c r="F16" s="339" t="str">
        <f t="shared" si="0"/>
        <v/>
      </c>
      <c r="G16" s="339" t="str">
        <f t="shared" si="1"/>
        <v/>
      </c>
      <c r="H16" s="344"/>
    </row>
    <row r="17" ht="26.45" customHeight="1" spans="1:8">
      <c r="A17" s="309" t="s">
        <v>64</v>
      </c>
      <c r="B17" s="99"/>
      <c r="C17" s="346"/>
      <c r="D17" s="99"/>
      <c r="E17" s="99">
        <v>1867</v>
      </c>
      <c r="F17" s="339" t="str">
        <f t="shared" si="0"/>
        <v/>
      </c>
      <c r="G17" s="339" t="str">
        <f t="shared" si="1"/>
        <v/>
      </c>
      <c r="H17" s="344"/>
    </row>
    <row r="18" ht="26.45" customHeight="1" spans="1:8">
      <c r="A18" s="309" t="s">
        <v>1322</v>
      </c>
      <c r="B18" s="310">
        <f>SUM(B19:B20)</f>
        <v>220000</v>
      </c>
      <c r="C18" s="310">
        <f>SUM(C19:C20)</f>
        <v>150000</v>
      </c>
      <c r="D18" s="310">
        <f>SUM(D19:D20)</f>
        <v>289900</v>
      </c>
      <c r="E18" s="310">
        <f>SUM(E19:E20)</f>
        <v>289900</v>
      </c>
      <c r="F18" s="339">
        <f t="shared" si="0"/>
        <v>100</v>
      </c>
      <c r="G18" s="339">
        <f t="shared" si="1"/>
        <v>31.8</v>
      </c>
      <c r="H18" s="344"/>
    </row>
    <row r="19" ht="26.45" customHeight="1" spans="1:8">
      <c r="A19" s="315" t="s">
        <v>62</v>
      </c>
      <c r="B19" s="103">
        <v>120000</v>
      </c>
      <c r="C19" s="342">
        <v>50000</v>
      </c>
      <c r="D19" s="103">
        <v>218500</v>
      </c>
      <c r="E19" s="103">
        <v>218500</v>
      </c>
      <c r="F19" s="343">
        <f t="shared" si="0"/>
        <v>100</v>
      </c>
      <c r="G19" s="343">
        <f t="shared" si="1"/>
        <v>82.1</v>
      </c>
      <c r="H19" s="344"/>
    </row>
    <row r="20" ht="26.45" customHeight="1" spans="1:8">
      <c r="A20" s="315" t="s">
        <v>63</v>
      </c>
      <c r="B20" s="103">
        <v>100000</v>
      </c>
      <c r="C20" s="342">
        <v>100000</v>
      </c>
      <c r="D20" s="103">
        <v>71400</v>
      </c>
      <c r="E20" s="103">
        <v>71400</v>
      </c>
      <c r="F20" s="343">
        <f t="shared" si="0"/>
        <v>100</v>
      </c>
      <c r="G20" s="343">
        <f t="shared" si="1"/>
        <v>-28.6</v>
      </c>
      <c r="H20" s="344"/>
    </row>
    <row r="21" ht="26.45" customHeight="1" spans="1:8">
      <c r="A21" s="309" t="s">
        <v>1323</v>
      </c>
      <c r="B21" s="99">
        <v>18465</v>
      </c>
      <c r="C21" s="346">
        <v>23693</v>
      </c>
      <c r="D21" s="99">
        <v>26787</v>
      </c>
      <c r="E21" s="99">
        <v>26787</v>
      </c>
      <c r="F21" s="339">
        <f t="shared" si="0"/>
        <v>100</v>
      </c>
      <c r="G21" s="339">
        <f t="shared" si="1"/>
        <v>45.1</v>
      </c>
      <c r="H21" s="344"/>
    </row>
    <row r="22" ht="26.45" customHeight="1" spans="1:8">
      <c r="A22" s="324"/>
      <c r="B22" s="100"/>
      <c r="C22" s="346"/>
      <c r="D22" s="100"/>
      <c r="E22" s="100"/>
      <c r="F22" s="339" t="str">
        <f t="shared" si="0"/>
        <v/>
      </c>
      <c r="G22" s="339" t="str">
        <f>IF(ISERROR(D22/B22),"",D22/B22*100-100)</f>
        <v/>
      </c>
      <c r="H22" s="344"/>
    </row>
    <row r="23" ht="26.45" customHeight="1" spans="1:8">
      <c r="A23" s="223" t="s">
        <v>1324</v>
      </c>
      <c r="B23" s="348">
        <f>B6+B14+B16+B17+B18+B21</f>
        <v>1244659</v>
      </c>
      <c r="C23" s="348">
        <f>C6+C14+C16+C17+C18+C21</f>
        <v>1163178</v>
      </c>
      <c r="D23" s="348">
        <f>D6+D14+D16+D17+D18+D21</f>
        <v>996988</v>
      </c>
      <c r="E23" s="348">
        <f>E6+E14+E16+E17+E18+E21</f>
        <v>992193</v>
      </c>
      <c r="F23" s="339">
        <f t="shared" si="0"/>
        <v>99.5</v>
      </c>
      <c r="G23" s="339">
        <f>IF(ISERROR(E23/B23),"",E23/B23*100-100)</f>
        <v>-20.3</v>
      </c>
      <c r="H23" s="349"/>
    </row>
    <row r="24" s="330" customFormat="1" ht="29.45" customHeight="1" spans="1:8">
      <c r="A24" s="350"/>
      <c r="B24" s="350"/>
      <c r="C24" s="350"/>
      <c r="D24" s="350"/>
      <c r="E24" s="350"/>
      <c r="F24" s="350"/>
      <c r="G24" s="350"/>
      <c r="H24" s="350"/>
    </row>
  </sheetData>
  <mergeCells count="6">
    <mergeCell ref="A2:H2"/>
    <mergeCell ref="C4:D4"/>
    <mergeCell ref="E4:G4"/>
    <mergeCell ref="A4:A5"/>
    <mergeCell ref="B4:B5"/>
    <mergeCell ref="H4:H5"/>
  </mergeCells>
  <printOptions horizontalCentered="1" verticalCentered="1"/>
  <pageMargins left="0.709722222222222" right="0.709722222222222" top="0.75" bottom="0.75" header="0.309722222222222" footer="0.309722222222222"/>
  <pageSetup paperSize="9" scale="83"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8"/>
  <sheetViews>
    <sheetView showZeros="0" zoomScale="90" zoomScaleNormal="90" workbookViewId="0">
      <pane xSplit="1" ySplit="5" topLeftCell="B27" activePane="bottomRight" state="frozen"/>
      <selection/>
      <selection pane="topRight"/>
      <selection pane="bottomLeft"/>
      <selection pane="bottomRight" activeCell="A6" sqref="A6"/>
    </sheetView>
  </sheetViews>
  <sheetFormatPr defaultColWidth="9" defaultRowHeight="12.75" outlineLevelCol="7"/>
  <cols>
    <col min="1" max="1" width="37.375" style="218" customWidth="1"/>
    <col min="2" max="3" width="9.875" style="218" customWidth="1"/>
    <col min="4" max="4" width="12.25" style="219" customWidth="1"/>
    <col min="5" max="6" width="9.875" style="219" customWidth="1"/>
    <col min="7" max="7" width="11.375" style="219" customWidth="1"/>
    <col min="8" max="8" width="8.5" style="218" customWidth="1"/>
    <col min="9" max="16384" width="9" style="218"/>
  </cols>
  <sheetData>
    <row r="1" ht="27.6" customHeight="1" spans="8:8">
      <c r="H1" s="220" t="s">
        <v>1325</v>
      </c>
    </row>
    <row r="2" ht="27.6" customHeight="1" spans="1:8">
      <c r="A2" s="221" t="s">
        <v>1326</v>
      </c>
      <c r="B2" s="221"/>
      <c r="C2" s="221"/>
      <c r="D2" s="221"/>
      <c r="E2" s="221"/>
      <c r="F2" s="221"/>
      <c r="G2" s="221"/>
      <c r="H2" s="221"/>
    </row>
    <row r="3" ht="22.9" customHeight="1" spans="7:8">
      <c r="G3" s="222" t="s">
        <v>23</v>
      </c>
      <c r="H3" s="222"/>
    </row>
    <row r="4" s="219" customFormat="1" ht="22.9" customHeight="1" spans="1:8">
      <c r="A4" s="223" t="s">
        <v>24</v>
      </c>
      <c r="B4" s="228" t="s">
        <v>25</v>
      </c>
      <c r="C4" s="223" t="s">
        <v>26</v>
      </c>
      <c r="D4" s="223"/>
      <c r="E4" s="308" t="s">
        <v>27</v>
      </c>
      <c r="F4" s="308"/>
      <c r="G4" s="308"/>
      <c r="H4" s="228" t="s">
        <v>1310</v>
      </c>
    </row>
    <row r="5" s="219" customFormat="1" ht="28.9" customHeight="1" spans="1:8">
      <c r="A5" s="223"/>
      <c r="B5" s="228"/>
      <c r="C5" s="223" t="s">
        <v>29</v>
      </c>
      <c r="D5" s="26" t="s">
        <v>30</v>
      </c>
      <c r="E5" s="26" t="s">
        <v>31</v>
      </c>
      <c r="F5" s="26" t="s">
        <v>32</v>
      </c>
      <c r="G5" s="26" t="s">
        <v>33</v>
      </c>
      <c r="H5" s="228"/>
    </row>
    <row r="6" s="219" customFormat="1" ht="26.45" customHeight="1" spans="1:8">
      <c r="A6" s="309" t="s">
        <v>1327</v>
      </c>
      <c r="B6" s="310">
        <f>SUM(B7,B9,B12,B18,B19,B23,B21,B27,B28+B29)</f>
        <v>1018506</v>
      </c>
      <c r="C6" s="310">
        <f>SUM(C7,C9,C12,C18,C19,C23,C21,C27,C28+C29)</f>
        <v>999867</v>
      </c>
      <c r="D6" s="310">
        <f>SUM(D7,D9,D12,D18,D19,D23,D21,D27,D28+D29)</f>
        <v>879255</v>
      </c>
      <c r="E6" s="310">
        <f>SUM(E7,E9,E12,E18,E19,E23,E21,E27,E28+E29)</f>
        <v>822970</v>
      </c>
      <c r="F6" s="100">
        <f>IF(ISERROR(E6/D6),"",E6/D6*100)</f>
        <v>93.6</v>
      </c>
      <c r="G6" s="100">
        <f t="shared" ref="G6:G8" si="0">IF(ISERROR(E6/B6),"",E6/B6*100-100)</f>
        <v>-19.2</v>
      </c>
      <c r="H6" s="311"/>
    </row>
    <row r="7" ht="22.15" customHeight="1" spans="1:8">
      <c r="A7" s="312" t="s">
        <v>474</v>
      </c>
      <c r="B7" s="313"/>
      <c r="C7" s="313"/>
      <c r="D7" s="313"/>
      <c r="E7" s="313"/>
      <c r="F7" s="313">
        <f>F8</f>
        <v>0</v>
      </c>
      <c r="G7" s="298" t="str">
        <f t="shared" si="0"/>
        <v/>
      </c>
      <c r="H7" s="314"/>
    </row>
    <row r="8" ht="22.15" customHeight="1" spans="1:8">
      <c r="A8" s="315" t="s">
        <v>1328</v>
      </c>
      <c r="B8" s="313"/>
      <c r="C8" s="313"/>
      <c r="D8" s="313"/>
      <c r="E8" s="313"/>
      <c r="F8" s="298"/>
      <c r="G8" s="298" t="str">
        <f t="shared" si="0"/>
        <v/>
      </c>
      <c r="H8" s="316"/>
    </row>
    <row r="9" ht="22.15" customHeight="1" spans="1:8">
      <c r="A9" s="312" t="s">
        <v>517</v>
      </c>
      <c r="B9" s="317">
        <f>B10+B11</f>
        <v>443</v>
      </c>
      <c r="C9" s="317">
        <f>C10+C11</f>
        <v>967</v>
      </c>
      <c r="D9" s="317">
        <f>D10+D11</f>
        <v>1298</v>
      </c>
      <c r="E9" s="317">
        <f>E10+E11</f>
        <v>772</v>
      </c>
      <c r="F9" s="298">
        <f t="shared" ref="F9:F18" si="1">IF(ISERROR(E9/D9),"",E9/D9*100)</f>
        <v>59.5</v>
      </c>
      <c r="G9" s="298">
        <f t="shared" ref="G9:G18" si="2">IF(ISERROR(E9/B9),"",E9/B9*100-100)</f>
        <v>74.3</v>
      </c>
      <c r="H9" s="314"/>
    </row>
    <row r="10" ht="22.15" customHeight="1" spans="1:8">
      <c r="A10" s="315" t="s">
        <v>1329</v>
      </c>
      <c r="B10" s="313">
        <v>443</v>
      </c>
      <c r="C10" s="318">
        <v>735</v>
      </c>
      <c r="D10" s="313">
        <v>1051</v>
      </c>
      <c r="E10" s="313">
        <v>652</v>
      </c>
      <c r="F10" s="298">
        <f t="shared" si="1"/>
        <v>62</v>
      </c>
      <c r="G10" s="298">
        <f t="shared" si="2"/>
        <v>47.2</v>
      </c>
      <c r="H10" s="314"/>
    </row>
    <row r="11" ht="22.15" customHeight="1" spans="1:8">
      <c r="A11" s="315" t="s">
        <v>1330</v>
      </c>
      <c r="B11" s="313"/>
      <c r="C11" s="318">
        <v>232</v>
      </c>
      <c r="D11" s="313">
        <v>247</v>
      </c>
      <c r="E11" s="313">
        <v>120</v>
      </c>
      <c r="F11" s="298">
        <f t="shared" si="1"/>
        <v>48.6</v>
      </c>
      <c r="G11" s="298" t="str">
        <f t="shared" si="2"/>
        <v/>
      </c>
      <c r="H11" s="314"/>
    </row>
    <row r="12" ht="22.15" customHeight="1" spans="1:8">
      <c r="A12" s="312" t="s">
        <v>756</v>
      </c>
      <c r="B12" s="317">
        <f>SUM(B13:B17)</f>
        <v>853533</v>
      </c>
      <c r="C12" s="317">
        <f>SUM(C13:C17)</f>
        <v>909808</v>
      </c>
      <c r="D12" s="317">
        <f>SUM(D13:D17)</f>
        <v>596084</v>
      </c>
      <c r="E12" s="317">
        <f>SUM(E13:E17)</f>
        <v>548328</v>
      </c>
      <c r="F12" s="298">
        <f t="shared" si="1"/>
        <v>92</v>
      </c>
      <c r="G12" s="298">
        <f t="shared" si="2"/>
        <v>-35.8</v>
      </c>
      <c r="H12" s="314"/>
    </row>
    <row r="13" ht="28.9" customHeight="1" spans="1:8">
      <c r="A13" s="315" t="s">
        <v>1331</v>
      </c>
      <c r="B13" s="313">
        <v>831695</v>
      </c>
      <c r="C13" s="318">
        <v>862645</v>
      </c>
      <c r="D13" s="313">
        <v>553908</v>
      </c>
      <c r="E13" s="313">
        <v>523783</v>
      </c>
      <c r="F13" s="298">
        <f t="shared" si="1"/>
        <v>94.6</v>
      </c>
      <c r="G13" s="298">
        <f t="shared" si="2"/>
        <v>-37</v>
      </c>
      <c r="H13" s="314"/>
    </row>
    <row r="14" ht="22.15" customHeight="1" spans="1:8">
      <c r="A14" s="315" t="s">
        <v>1332</v>
      </c>
      <c r="B14" s="313">
        <v>18314</v>
      </c>
      <c r="C14" s="318">
        <v>20000</v>
      </c>
      <c r="D14" s="313">
        <v>36451</v>
      </c>
      <c r="E14" s="313">
        <v>18045</v>
      </c>
      <c r="F14" s="298">
        <f t="shared" si="1"/>
        <v>49.5</v>
      </c>
      <c r="G14" s="298">
        <f t="shared" si="2"/>
        <v>-1.5</v>
      </c>
      <c r="H14" s="314"/>
    </row>
    <row r="15" ht="22.15" customHeight="1" spans="1:8">
      <c r="A15" s="315" t="s">
        <v>1333</v>
      </c>
      <c r="B15" s="313"/>
      <c r="C15" s="318">
        <v>23000</v>
      </c>
      <c r="D15" s="313">
        <v>1919</v>
      </c>
      <c r="E15" s="313">
        <v>940</v>
      </c>
      <c r="F15" s="298">
        <f t="shared" si="1"/>
        <v>49</v>
      </c>
      <c r="G15" s="298" t="str">
        <f t="shared" si="2"/>
        <v/>
      </c>
      <c r="H15" s="314"/>
    </row>
    <row r="16" ht="22.15" customHeight="1" spans="1:8">
      <c r="A16" s="315" t="s">
        <v>1334</v>
      </c>
      <c r="B16" s="313">
        <v>109</v>
      </c>
      <c r="C16" s="318">
        <v>212</v>
      </c>
      <c r="D16" s="313">
        <v>780</v>
      </c>
      <c r="E16" s="313">
        <v>670</v>
      </c>
      <c r="F16" s="298">
        <f t="shared" si="1"/>
        <v>85.9</v>
      </c>
      <c r="G16" s="298">
        <f t="shared" si="2"/>
        <v>514.7</v>
      </c>
      <c r="H16" s="314"/>
    </row>
    <row r="17" ht="22.15" customHeight="1" spans="1:8">
      <c r="A17" s="319" t="s">
        <v>1335</v>
      </c>
      <c r="B17" s="313">
        <v>3415</v>
      </c>
      <c r="C17" s="318">
        <v>3951</v>
      </c>
      <c r="D17" s="313">
        <v>3026</v>
      </c>
      <c r="E17" s="313">
        <v>4890</v>
      </c>
      <c r="F17" s="298">
        <f t="shared" si="1"/>
        <v>161.6</v>
      </c>
      <c r="G17" s="298">
        <f t="shared" si="2"/>
        <v>43.2</v>
      </c>
      <c r="H17" s="314"/>
    </row>
    <row r="18" ht="22.15" customHeight="1" spans="1:8">
      <c r="A18" s="312" t="s">
        <v>1336</v>
      </c>
      <c r="B18" s="313">
        <v>1051</v>
      </c>
      <c r="C18" s="318">
        <v>2999</v>
      </c>
      <c r="D18" s="313">
        <v>5742</v>
      </c>
      <c r="E18" s="313">
        <v>4560</v>
      </c>
      <c r="F18" s="298">
        <f t="shared" si="1"/>
        <v>79.4</v>
      </c>
      <c r="G18" s="298">
        <f t="shared" si="2"/>
        <v>333.9</v>
      </c>
      <c r="H18" s="314"/>
    </row>
    <row r="19" ht="24" customHeight="1" spans="1:8">
      <c r="A19" s="312" t="s">
        <v>1337</v>
      </c>
      <c r="B19" s="313"/>
      <c r="C19" s="317">
        <v>0</v>
      </c>
      <c r="D19" s="313"/>
      <c r="E19" s="313"/>
      <c r="F19" s="298" t="str">
        <f t="shared" ref="F19:F24" si="3">IF(ISERROR(E19/D19),"",E19/D19*100)</f>
        <v/>
      </c>
      <c r="G19" s="298" t="str">
        <f t="shared" ref="G19:G29" si="4">IF(ISERROR(E19/B19),"",E19/B19*100-100)</f>
        <v/>
      </c>
      <c r="H19" s="314"/>
    </row>
    <row r="20" ht="24" customHeight="1" spans="1:8">
      <c r="A20" s="315" t="s">
        <v>1338</v>
      </c>
      <c r="B20" s="313"/>
      <c r="C20" s="318">
        <v>0</v>
      </c>
      <c r="D20" s="313"/>
      <c r="E20" s="313"/>
      <c r="F20" s="298" t="str">
        <f t="shared" si="3"/>
        <v/>
      </c>
      <c r="G20" s="298" t="str">
        <f t="shared" si="4"/>
        <v/>
      </c>
      <c r="H20" s="314"/>
    </row>
    <row r="21" ht="24" customHeight="1" spans="1:8">
      <c r="A21" s="312" t="s">
        <v>971</v>
      </c>
      <c r="B21" s="313"/>
      <c r="C21" s="313">
        <v>0</v>
      </c>
      <c r="D21" s="313"/>
      <c r="E21" s="313"/>
      <c r="F21" s="298" t="str">
        <f t="shared" si="3"/>
        <v/>
      </c>
      <c r="G21" s="298" t="str">
        <f t="shared" si="4"/>
        <v/>
      </c>
      <c r="H21" s="314"/>
    </row>
    <row r="22" ht="24" customHeight="1" spans="1:8">
      <c r="A22" s="315" t="s">
        <v>1328</v>
      </c>
      <c r="B22" s="313"/>
      <c r="C22" s="318">
        <v>0</v>
      </c>
      <c r="D22" s="313"/>
      <c r="E22" s="313"/>
      <c r="F22" s="298" t="str">
        <f t="shared" si="3"/>
        <v/>
      </c>
      <c r="G22" s="298" t="str">
        <f t="shared" si="4"/>
        <v/>
      </c>
      <c r="H22" s="316"/>
    </row>
    <row r="23" ht="24" customHeight="1" spans="1:8">
      <c r="A23" s="312" t="s">
        <v>1166</v>
      </c>
      <c r="B23" s="317">
        <v>120764</v>
      </c>
      <c r="C23" s="317">
        <f>SUM(C24:C26)</f>
        <v>51088</v>
      </c>
      <c r="D23" s="317">
        <f>SUM(D24:D26)</f>
        <v>221495</v>
      </c>
      <c r="E23" s="317">
        <f>SUM(E24:E26)</f>
        <v>219587</v>
      </c>
      <c r="F23" s="298">
        <f t="shared" si="3"/>
        <v>99.1</v>
      </c>
      <c r="G23" s="298">
        <f t="shared" si="4"/>
        <v>81.8</v>
      </c>
      <c r="H23" s="314"/>
    </row>
    <row r="24" ht="24" customHeight="1" spans="1:8">
      <c r="A24" s="315" t="s">
        <v>1339</v>
      </c>
      <c r="B24" s="313">
        <v>120000</v>
      </c>
      <c r="C24" s="318">
        <v>50000</v>
      </c>
      <c r="D24" s="313">
        <v>218500</v>
      </c>
      <c r="E24" s="313">
        <v>218500</v>
      </c>
      <c r="F24" s="298">
        <f t="shared" si="3"/>
        <v>100</v>
      </c>
      <c r="G24" s="298">
        <f t="shared" si="4"/>
        <v>82.1</v>
      </c>
      <c r="H24" s="314"/>
    </row>
    <row r="25" ht="28.9" customHeight="1" spans="1:8">
      <c r="A25" s="315" t="s">
        <v>1340</v>
      </c>
      <c r="B25" s="313"/>
      <c r="C25" s="318"/>
      <c r="D25" s="313"/>
      <c r="E25" s="313"/>
      <c r="F25" s="298"/>
      <c r="G25" s="298" t="str">
        <f t="shared" si="4"/>
        <v/>
      </c>
      <c r="H25" s="314"/>
    </row>
    <row r="26" ht="24" customHeight="1" spans="1:8">
      <c r="A26" s="315" t="s">
        <v>1341</v>
      </c>
      <c r="B26" s="313">
        <v>764</v>
      </c>
      <c r="C26" s="318">
        <v>1088</v>
      </c>
      <c r="D26" s="313">
        <v>2995</v>
      </c>
      <c r="E26" s="313">
        <v>1087</v>
      </c>
      <c r="F26" s="298">
        <f>IF(ISERROR(E26/D26),"",E26/D26*100)</f>
        <v>36.3</v>
      </c>
      <c r="G26" s="298">
        <f t="shared" si="4"/>
        <v>42.3</v>
      </c>
      <c r="H26" s="314"/>
    </row>
    <row r="27" ht="24" customHeight="1" spans="1:8">
      <c r="A27" s="312" t="s">
        <v>1167</v>
      </c>
      <c r="B27" s="313">
        <v>42706</v>
      </c>
      <c r="C27" s="318">
        <v>35000</v>
      </c>
      <c r="D27" s="313">
        <v>54630</v>
      </c>
      <c r="E27" s="313">
        <v>49717</v>
      </c>
      <c r="F27" s="298">
        <f>IF(ISERROR(E27/D27),"",E27/D27*100)</f>
        <v>91</v>
      </c>
      <c r="G27" s="298">
        <f t="shared" si="4"/>
        <v>16.4</v>
      </c>
      <c r="H27" s="314"/>
    </row>
    <row r="28" ht="24" customHeight="1" spans="1:8">
      <c r="A28" s="312" t="s">
        <v>1342</v>
      </c>
      <c r="B28" s="313">
        <v>9</v>
      </c>
      <c r="C28" s="318">
        <v>5</v>
      </c>
      <c r="D28" s="313">
        <v>6</v>
      </c>
      <c r="E28" s="313">
        <v>6</v>
      </c>
      <c r="F28" s="298"/>
      <c r="G28" s="298">
        <f t="shared" si="4"/>
        <v>-33.3</v>
      </c>
      <c r="H28" s="314"/>
    </row>
    <row r="29" ht="24" customHeight="1" spans="1:8">
      <c r="A29" s="312" t="s">
        <v>1343</v>
      </c>
      <c r="B29" s="313"/>
      <c r="C29" s="318"/>
      <c r="D29" s="313"/>
      <c r="E29" s="313"/>
      <c r="F29" s="298"/>
      <c r="G29" s="298" t="str">
        <f t="shared" si="4"/>
        <v/>
      </c>
      <c r="H29" s="314"/>
    </row>
    <row r="30" ht="24" customHeight="1" spans="1:8">
      <c r="A30" s="309" t="s">
        <v>1344</v>
      </c>
      <c r="B30" s="320">
        <v>122800</v>
      </c>
      <c r="C30" s="321">
        <v>100000</v>
      </c>
      <c r="D30" s="320">
        <v>71400</v>
      </c>
      <c r="E30" s="320">
        <v>71400</v>
      </c>
      <c r="F30" s="322">
        <f t="shared" ref="F30:F36" si="5">IF(ISERROR(E30/D30),"",E30/D30*100)</f>
        <v>100</v>
      </c>
      <c r="G30" s="322">
        <f t="shared" ref="G30:G36" si="6">IF(ISERROR(E30/B30),"",E30/B30*100-100)</f>
        <v>-41.9</v>
      </c>
      <c r="H30" s="314"/>
    </row>
    <row r="31" ht="24" customHeight="1" spans="1:8">
      <c r="A31" s="309" t="s">
        <v>1345</v>
      </c>
      <c r="B31" s="320">
        <v>35780</v>
      </c>
      <c r="C31" s="321">
        <v>43311</v>
      </c>
      <c r="D31" s="320">
        <v>36190</v>
      </c>
      <c r="E31" s="320">
        <v>36105</v>
      </c>
      <c r="F31" s="322">
        <f t="shared" si="5"/>
        <v>99.8</v>
      </c>
      <c r="G31" s="322">
        <f t="shared" si="6"/>
        <v>0.9</v>
      </c>
      <c r="H31" s="323"/>
    </row>
    <row r="32" ht="24" customHeight="1" spans="1:8">
      <c r="A32" s="309" t="s">
        <v>1346</v>
      </c>
      <c r="B32" s="320">
        <v>20786</v>
      </c>
      <c r="C32" s="321"/>
      <c r="D32" s="320">
        <v>10143</v>
      </c>
      <c r="E32" s="320">
        <v>10985</v>
      </c>
      <c r="F32" s="322">
        <f t="shared" si="5"/>
        <v>108.3</v>
      </c>
      <c r="G32" s="322">
        <f t="shared" si="6"/>
        <v>-47.2</v>
      </c>
      <c r="H32" s="314"/>
    </row>
    <row r="33" ht="24" customHeight="1" spans="1:8">
      <c r="A33" s="309" t="s">
        <v>1347</v>
      </c>
      <c r="B33" s="320">
        <v>20000</v>
      </c>
      <c r="C33" s="321">
        <v>20000</v>
      </c>
      <c r="D33" s="320"/>
      <c r="E33" s="320"/>
      <c r="F33" s="322" t="str">
        <f t="shared" si="5"/>
        <v/>
      </c>
      <c r="G33" s="322">
        <f t="shared" si="6"/>
        <v>-100</v>
      </c>
      <c r="H33" s="314"/>
    </row>
    <row r="34" ht="24" customHeight="1" spans="1:8">
      <c r="A34" s="309" t="s">
        <v>1348</v>
      </c>
      <c r="B34" s="320">
        <v>26787</v>
      </c>
      <c r="C34" s="321"/>
      <c r="D34" s="320"/>
      <c r="E34" s="320">
        <v>50733</v>
      </c>
      <c r="F34" s="322" t="str">
        <f t="shared" si="5"/>
        <v/>
      </c>
      <c r="G34" s="322">
        <f t="shared" si="6"/>
        <v>89.4</v>
      </c>
      <c r="H34" s="314"/>
    </row>
    <row r="35" ht="24" customHeight="1" spans="1:8">
      <c r="A35" s="324"/>
      <c r="B35" s="310"/>
      <c r="C35" s="99"/>
      <c r="D35" s="310"/>
      <c r="E35" s="310"/>
      <c r="F35" s="100" t="str">
        <f t="shared" si="5"/>
        <v/>
      </c>
      <c r="G35" s="100" t="str">
        <f t="shared" si="6"/>
        <v/>
      </c>
      <c r="H35" s="325"/>
    </row>
    <row r="36" ht="24" customHeight="1" spans="1:8">
      <c r="A36" s="223" t="s">
        <v>116</v>
      </c>
      <c r="B36" s="326">
        <f>B6+B30+B31+B32+B33+B34</f>
        <v>1244659</v>
      </c>
      <c r="C36" s="326">
        <f>SUM(C6,C30:C34)</f>
        <v>1163178</v>
      </c>
      <c r="D36" s="326">
        <f>SUM(D6,D30:D34)</f>
        <v>996988</v>
      </c>
      <c r="E36" s="326">
        <f>SUM(E6,E30:E34)</f>
        <v>992193</v>
      </c>
      <c r="F36" s="100">
        <f t="shared" si="5"/>
        <v>99.5</v>
      </c>
      <c r="G36" s="100">
        <f t="shared" si="6"/>
        <v>-20.3</v>
      </c>
      <c r="H36" s="325"/>
    </row>
    <row r="37" ht="26.45" customHeight="1" spans="3:7">
      <c r="C37" s="327"/>
      <c r="D37" s="327"/>
      <c r="E37" s="327"/>
      <c r="F37" s="327"/>
      <c r="G37" s="327"/>
    </row>
    <row r="38" ht="26.45" customHeight="1" spans="3:7">
      <c r="C38" s="328"/>
      <c r="D38" s="329"/>
      <c r="E38" s="329"/>
      <c r="F38" s="329"/>
      <c r="G38" s="329"/>
    </row>
  </sheetData>
  <mergeCells count="7">
    <mergeCell ref="A2:H2"/>
    <mergeCell ref="G3:H3"/>
    <mergeCell ref="C4:D4"/>
    <mergeCell ref="E4:G4"/>
    <mergeCell ref="A4:A5"/>
    <mergeCell ref="B4:B5"/>
    <mergeCell ref="H4:H5"/>
  </mergeCells>
  <printOptions horizontalCentered="1" verticalCentered="1"/>
  <pageMargins left="0.709722222222222" right="0.709722222222222" top="0.75" bottom="0.75" header="0.309722222222222" footer="0.309722222222222"/>
  <pageSetup paperSize="9" scale="75"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fitToPage="1"/>
  </sheetPr>
  <dimension ref="A1:K270"/>
  <sheetViews>
    <sheetView showZeros="0" workbookViewId="0">
      <pane xSplit="3" ySplit="5" topLeftCell="D82" activePane="bottomRight" state="frozen"/>
      <selection/>
      <selection pane="topRight"/>
      <selection pane="bottomLeft"/>
      <selection pane="bottomRight" activeCell="J271" sqref="J271"/>
    </sheetView>
  </sheetViews>
  <sheetFormatPr defaultColWidth="9" defaultRowHeight="14.25"/>
  <cols>
    <col min="1" max="1" width="9" style="270"/>
    <col min="2" max="2" width="34.25" style="270" customWidth="1"/>
    <col min="3" max="3" width="11.875" style="271" hidden="1" customWidth="1"/>
    <col min="4" max="4" width="10.375" style="271" customWidth="1"/>
    <col min="5" max="5" width="10.75" style="272" customWidth="1"/>
    <col min="6" max="6" width="9.875" style="272" hidden="1" customWidth="1"/>
    <col min="7" max="7" width="11.875" style="271" customWidth="1"/>
    <col min="8" max="8" width="12" style="271" customWidth="1"/>
    <col min="9" max="9" width="8.25" style="270" customWidth="1"/>
    <col min="10" max="10" width="9.375" style="270" customWidth="1"/>
    <col min="11" max="16384" width="9" style="270"/>
  </cols>
  <sheetData>
    <row r="1" s="269" customFormat="1" ht="15" spans="1:10">
      <c r="A1" s="16"/>
      <c r="B1" s="273"/>
      <c r="C1" s="274" t="s">
        <v>117</v>
      </c>
      <c r="D1" s="275"/>
      <c r="E1" s="276"/>
      <c r="F1" s="276"/>
      <c r="G1" s="275"/>
      <c r="H1" s="275"/>
      <c r="I1" s="283" t="s">
        <v>1349</v>
      </c>
      <c r="J1" s="283"/>
    </row>
    <row r="2" s="269" customFormat="1" ht="24" spans="1:10">
      <c r="A2" s="277"/>
      <c r="B2" s="278" t="s">
        <v>1326</v>
      </c>
      <c r="C2" s="279"/>
      <c r="D2" s="279"/>
      <c r="E2" s="280"/>
      <c r="F2" s="280"/>
      <c r="G2" s="279"/>
      <c r="H2" s="279"/>
      <c r="I2" s="278"/>
      <c r="J2" s="278"/>
    </row>
    <row r="3" s="269" customFormat="1" ht="15" spans="1:10">
      <c r="A3" s="16"/>
      <c r="B3" s="281"/>
      <c r="C3" s="282"/>
      <c r="D3" s="275"/>
      <c r="E3" s="276"/>
      <c r="F3" s="276"/>
      <c r="G3" s="275"/>
      <c r="H3" s="275"/>
      <c r="I3" s="297"/>
      <c r="J3" s="297"/>
    </row>
    <row r="4" s="269" customFormat="1" ht="19.9" customHeight="1" spans="1:10">
      <c r="A4" s="16"/>
      <c r="B4" s="273"/>
      <c r="C4" s="274"/>
      <c r="D4" s="275"/>
      <c r="E4" s="276"/>
      <c r="F4" s="276"/>
      <c r="G4" s="275"/>
      <c r="H4" s="283" t="s">
        <v>23</v>
      </c>
      <c r="I4" s="283"/>
      <c r="J4" s="283"/>
    </row>
    <row r="5" ht="66" spans="1:10">
      <c r="A5" s="284" t="s">
        <v>1180</v>
      </c>
      <c r="B5" s="285" t="s">
        <v>120</v>
      </c>
      <c r="C5" s="286" t="s">
        <v>1182</v>
      </c>
      <c r="D5" s="286" t="s">
        <v>1183</v>
      </c>
      <c r="E5" s="287" t="s">
        <v>1184</v>
      </c>
      <c r="F5" s="288" t="s">
        <v>1185</v>
      </c>
      <c r="G5" s="286" t="s">
        <v>1186</v>
      </c>
      <c r="H5" s="286" t="s">
        <v>31</v>
      </c>
      <c r="I5" s="286" t="s">
        <v>1187</v>
      </c>
      <c r="J5" s="286" t="s">
        <v>1188</v>
      </c>
    </row>
    <row r="6" spans="1:10">
      <c r="A6" s="237"/>
      <c r="B6" s="289" t="s">
        <v>1350</v>
      </c>
      <c r="C6" s="290">
        <f>C7+C15+C31+C43+C54+C112+C136+C179+C184+C187+C214+C231+C248</f>
        <v>1018506</v>
      </c>
      <c r="D6" s="290">
        <v>999867</v>
      </c>
      <c r="E6" s="291">
        <v>879255</v>
      </c>
      <c r="F6" s="292">
        <v>-5549</v>
      </c>
      <c r="G6" s="290">
        <v>873702</v>
      </c>
      <c r="H6" s="290">
        <v>822970</v>
      </c>
      <c r="I6" s="298">
        <v>94.2</v>
      </c>
      <c r="J6" s="298">
        <v>80.8</v>
      </c>
    </row>
    <row r="7" customFormat="1" hidden="1" spans="1:11">
      <c r="A7" s="237">
        <v>206</v>
      </c>
      <c r="B7" s="289" t="s">
        <v>427</v>
      </c>
      <c r="C7" s="290">
        <f>C8</f>
        <v>0</v>
      </c>
      <c r="D7" s="290">
        <v>0</v>
      </c>
      <c r="E7" s="291">
        <v>0</v>
      </c>
      <c r="F7" s="292">
        <v>0</v>
      </c>
      <c r="G7" s="290">
        <v>0</v>
      </c>
      <c r="H7" s="290">
        <v>0</v>
      </c>
      <c r="I7" s="298" t="s">
        <v>1351</v>
      </c>
      <c r="J7" s="298" t="s">
        <v>1351</v>
      </c>
      <c r="K7">
        <v>1</v>
      </c>
    </row>
    <row r="8" customFormat="1" hidden="1" spans="1:11">
      <c r="A8" s="237">
        <v>20610</v>
      </c>
      <c r="B8" s="289" t="s">
        <v>1352</v>
      </c>
      <c r="C8" s="290">
        <f>SUM(C9:C14)</f>
        <v>0</v>
      </c>
      <c r="D8" s="290">
        <v>0</v>
      </c>
      <c r="E8" s="291">
        <v>0</v>
      </c>
      <c r="F8" s="291">
        <v>0</v>
      </c>
      <c r="G8" s="293">
        <v>0</v>
      </c>
      <c r="H8" s="293">
        <v>0</v>
      </c>
      <c r="I8" s="299" t="s">
        <v>1351</v>
      </c>
      <c r="J8" s="299" t="s">
        <v>1351</v>
      </c>
      <c r="K8">
        <v>1</v>
      </c>
    </row>
    <row r="9" customFormat="1" hidden="1" spans="1:11">
      <c r="A9" s="237">
        <v>2061001</v>
      </c>
      <c r="B9" s="294" t="s">
        <v>1353</v>
      </c>
      <c r="C9" s="290">
        <v>0</v>
      </c>
      <c r="D9" s="290">
        <v>0</v>
      </c>
      <c r="E9" s="291"/>
      <c r="F9" s="295">
        <v>0</v>
      </c>
      <c r="G9" s="296">
        <v>0</v>
      </c>
      <c r="H9" s="290">
        <v>0</v>
      </c>
      <c r="I9" s="299" t="s">
        <v>1351</v>
      </c>
      <c r="J9" s="299" t="s">
        <v>1351</v>
      </c>
      <c r="K9">
        <v>1</v>
      </c>
    </row>
    <row r="10" customFormat="1" hidden="1" spans="1:11">
      <c r="A10" s="237">
        <v>2061002</v>
      </c>
      <c r="B10" s="294" t="s">
        <v>1354</v>
      </c>
      <c r="C10" s="290">
        <v>0</v>
      </c>
      <c r="D10" s="290">
        <v>0</v>
      </c>
      <c r="E10" s="291"/>
      <c r="F10" s="295">
        <v>0</v>
      </c>
      <c r="G10" s="296">
        <v>0</v>
      </c>
      <c r="H10" s="290">
        <v>0</v>
      </c>
      <c r="I10" s="299" t="s">
        <v>1351</v>
      </c>
      <c r="J10" s="299" t="s">
        <v>1351</v>
      </c>
      <c r="K10">
        <v>1</v>
      </c>
    </row>
    <row r="11" customFormat="1" hidden="1" spans="1:11">
      <c r="A11" s="237">
        <v>2061003</v>
      </c>
      <c r="B11" s="294" t="s">
        <v>1355</v>
      </c>
      <c r="C11" s="290">
        <v>0</v>
      </c>
      <c r="D11" s="290">
        <v>0</v>
      </c>
      <c r="E11" s="291"/>
      <c r="F11" s="295">
        <v>0</v>
      </c>
      <c r="G11" s="296">
        <v>0</v>
      </c>
      <c r="H11" s="290">
        <v>0</v>
      </c>
      <c r="I11" s="299" t="s">
        <v>1351</v>
      </c>
      <c r="J11" s="299" t="s">
        <v>1351</v>
      </c>
      <c r="K11">
        <v>1</v>
      </c>
    </row>
    <row r="12" customFormat="1" hidden="1" spans="1:11">
      <c r="A12" s="237">
        <v>2061004</v>
      </c>
      <c r="B12" s="294" t="s">
        <v>1356</v>
      </c>
      <c r="C12" s="290">
        <v>0</v>
      </c>
      <c r="D12" s="290">
        <v>0</v>
      </c>
      <c r="E12" s="291"/>
      <c r="F12" s="295">
        <v>0</v>
      </c>
      <c r="G12" s="296">
        <v>0</v>
      </c>
      <c r="H12" s="290">
        <v>0</v>
      </c>
      <c r="I12" s="299" t="s">
        <v>1351</v>
      </c>
      <c r="J12" s="299" t="s">
        <v>1351</v>
      </c>
      <c r="K12">
        <v>1</v>
      </c>
    </row>
    <row r="13" customFormat="1" hidden="1" spans="1:11">
      <c r="A13" s="237">
        <v>2061005</v>
      </c>
      <c r="B13" s="294" t="s">
        <v>1357</v>
      </c>
      <c r="C13" s="290">
        <v>0</v>
      </c>
      <c r="D13" s="290">
        <v>0</v>
      </c>
      <c r="E13" s="291"/>
      <c r="F13" s="295">
        <v>0</v>
      </c>
      <c r="G13" s="296">
        <v>0</v>
      </c>
      <c r="H13" s="290">
        <v>0</v>
      </c>
      <c r="I13" s="299" t="s">
        <v>1351</v>
      </c>
      <c r="J13" s="299" t="s">
        <v>1351</v>
      </c>
      <c r="K13">
        <v>1</v>
      </c>
    </row>
    <row r="14" customFormat="1" hidden="1" spans="1:11">
      <c r="A14" s="237">
        <v>2061099</v>
      </c>
      <c r="B14" s="294" t="s">
        <v>1358</v>
      </c>
      <c r="C14" s="290">
        <v>0</v>
      </c>
      <c r="D14" s="290">
        <v>0</v>
      </c>
      <c r="E14" s="291"/>
      <c r="F14" s="295">
        <v>0</v>
      </c>
      <c r="G14" s="296">
        <v>0</v>
      </c>
      <c r="H14" s="290">
        <v>0</v>
      </c>
      <c r="I14" s="299" t="s">
        <v>1351</v>
      </c>
      <c r="J14" s="299" t="s">
        <v>1351</v>
      </c>
      <c r="K14">
        <v>1</v>
      </c>
    </row>
    <row r="15" hidden="1" spans="1:11">
      <c r="A15" s="237">
        <v>207</v>
      </c>
      <c r="B15" s="289" t="s">
        <v>474</v>
      </c>
      <c r="C15" s="290">
        <f>C16+C22+C28</f>
        <v>0</v>
      </c>
      <c r="D15" s="290">
        <v>0</v>
      </c>
      <c r="E15" s="291">
        <v>0</v>
      </c>
      <c r="F15" s="291">
        <v>0</v>
      </c>
      <c r="G15" s="290">
        <v>0</v>
      </c>
      <c r="H15" s="290">
        <v>0</v>
      </c>
      <c r="I15" s="299" t="s">
        <v>1351</v>
      </c>
      <c r="J15" s="299" t="s">
        <v>1351</v>
      </c>
      <c r="K15">
        <v>1</v>
      </c>
    </row>
    <row r="16" customFormat="1" hidden="1" spans="1:11">
      <c r="A16" s="237">
        <v>20707</v>
      </c>
      <c r="B16" s="289" t="s">
        <v>1359</v>
      </c>
      <c r="C16" s="290">
        <f>SUM(C17:C21)</f>
        <v>0</v>
      </c>
      <c r="D16" s="290">
        <v>0</v>
      </c>
      <c r="E16" s="291">
        <v>0</v>
      </c>
      <c r="F16" s="291">
        <v>0</v>
      </c>
      <c r="G16" s="290">
        <v>0</v>
      </c>
      <c r="H16" s="290">
        <v>0</v>
      </c>
      <c r="I16" s="299" t="s">
        <v>1351</v>
      </c>
      <c r="J16" s="299" t="s">
        <v>1351</v>
      </c>
      <c r="K16">
        <v>1</v>
      </c>
    </row>
    <row r="17" customFormat="1" hidden="1" spans="1:11">
      <c r="A17" s="237">
        <v>2070701</v>
      </c>
      <c r="B17" s="294" t="s">
        <v>1360</v>
      </c>
      <c r="C17" s="290">
        <v>0</v>
      </c>
      <c r="D17" s="290">
        <v>0</v>
      </c>
      <c r="E17" s="291"/>
      <c r="F17" s="295">
        <v>0</v>
      </c>
      <c r="G17" s="296">
        <v>0</v>
      </c>
      <c r="H17" s="290">
        <v>0</v>
      </c>
      <c r="I17" s="299" t="s">
        <v>1351</v>
      </c>
      <c r="J17" s="299" t="s">
        <v>1351</v>
      </c>
      <c r="K17">
        <v>1</v>
      </c>
    </row>
    <row r="18" customFormat="1" hidden="1" spans="1:11">
      <c r="A18" s="237">
        <v>2070702</v>
      </c>
      <c r="B18" s="294" t="s">
        <v>1361</v>
      </c>
      <c r="C18" s="290">
        <v>0</v>
      </c>
      <c r="D18" s="290">
        <v>0</v>
      </c>
      <c r="E18" s="291"/>
      <c r="F18" s="295">
        <v>0</v>
      </c>
      <c r="G18" s="296">
        <v>0</v>
      </c>
      <c r="H18" s="290">
        <v>0</v>
      </c>
      <c r="I18" s="299" t="s">
        <v>1351</v>
      </c>
      <c r="J18" s="299" t="s">
        <v>1351</v>
      </c>
      <c r="K18">
        <v>1</v>
      </c>
    </row>
    <row r="19" customFormat="1" hidden="1" spans="1:11">
      <c r="A19" s="237">
        <v>2070703</v>
      </c>
      <c r="B19" s="294" t="s">
        <v>1362</v>
      </c>
      <c r="C19" s="290">
        <v>0</v>
      </c>
      <c r="D19" s="290">
        <v>0</v>
      </c>
      <c r="E19" s="291"/>
      <c r="F19" s="295">
        <v>0</v>
      </c>
      <c r="G19" s="296">
        <v>0</v>
      </c>
      <c r="H19" s="290">
        <v>0</v>
      </c>
      <c r="I19" s="299" t="s">
        <v>1351</v>
      </c>
      <c r="J19" s="299" t="s">
        <v>1351</v>
      </c>
      <c r="K19">
        <v>1</v>
      </c>
    </row>
    <row r="20" customFormat="1" hidden="1" spans="1:11">
      <c r="A20" s="237">
        <v>2070704</v>
      </c>
      <c r="B20" s="294" t="s">
        <v>1363</v>
      </c>
      <c r="C20" s="290">
        <v>0</v>
      </c>
      <c r="D20" s="290">
        <v>0</v>
      </c>
      <c r="E20" s="291"/>
      <c r="F20" s="295">
        <v>0</v>
      </c>
      <c r="G20" s="296">
        <v>0</v>
      </c>
      <c r="H20" s="290">
        <v>0</v>
      </c>
      <c r="I20" s="299" t="s">
        <v>1351</v>
      </c>
      <c r="J20" s="299" t="s">
        <v>1351</v>
      </c>
      <c r="K20">
        <v>1</v>
      </c>
    </row>
    <row r="21" customFormat="1" hidden="1" spans="1:11">
      <c r="A21" s="237">
        <v>2070799</v>
      </c>
      <c r="B21" s="294" t="s">
        <v>1364</v>
      </c>
      <c r="C21" s="290">
        <v>0</v>
      </c>
      <c r="D21" s="290">
        <v>0</v>
      </c>
      <c r="E21" s="291"/>
      <c r="F21" s="295">
        <v>0</v>
      </c>
      <c r="G21" s="296">
        <v>0</v>
      </c>
      <c r="H21" s="290">
        <v>0</v>
      </c>
      <c r="I21" s="299" t="s">
        <v>1351</v>
      </c>
      <c r="J21" s="299" t="s">
        <v>1351</v>
      </c>
      <c r="K21">
        <v>1</v>
      </c>
    </row>
    <row r="22" hidden="1" spans="1:11">
      <c r="A22" s="237">
        <v>20709</v>
      </c>
      <c r="B22" s="289" t="s">
        <v>1365</v>
      </c>
      <c r="C22" s="290">
        <f>SUM(C23:C27)</f>
        <v>0</v>
      </c>
      <c r="D22" s="290">
        <v>0</v>
      </c>
      <c r="E22" s="291">
        <v>0</v>
      </c>
      <c r="F22" s="291">
        <v>0</v>
      </c>
      <c r="G22" s="290">
        <v>0</v>
      </c>
      <c r="H22" s="290">
        <v>0</v>
      </c>
      <c r="I22" s="299" t="s">
        <v>1351</v>
      </c>
      <c r="J22" s="299" t="s">
        <v>1351</v>
      </c>
      <c r="K22">
        <v>1</v>
      </c>
    </row>
    <row r="23" customFormat="1" hidden="1" spans="1:11">
      <c r="A23" s="237">
        <v>2070901</v>
      </c>
      <c r="B23" s="294" t="s">
        <v>1366</v>
      </c>
      <c r="C23" s="290">
        <v>0</v>
      </c>
      <c r="D23" s="290">
        <v>0</v>
      </c>
      <c r="E23" s="291"/>
      <c r="F23" s="295">
        <v>0</v>
      </c>
      <c r="G23" s="296">
        <v>0</v>
      </c>
      <c r="H23" s="290">
        <v>0</v>
      </c>
      <c r="I23" s="299" t="s">
        <v>1351</v>
      </c>
      <c r="J23" s="299" t="s">
        <v>1351</v>
      </c>
      <c r="K23">
        <v>1</v>
      </c>
    </row>
    <row r="24" customFormat="1" hidden="1" spans="1:11">
      <c r="A24" s="237">
        <v>2070902</v>
      </c>
      <c r="B24" s="294" t="s">
        <v>1367</v>
      </c>
      <c r="C24" s="290">
        <v>0</v>
      </c>
      <c r="D24" s="290">
        <v>0</v>
      </c>
      <c r="E24" s="291"/>
      <c r="F24" s="295">
        <v>0</v>
      </c>
      <c r="G24" s="296">
        <v>0</v>
      </c>
      <c r="H24" s="290">
        <v>0</v>
      </c>
      <c r="I24" s="299" t="s">
        <v>1351</v>
      </c>
      <c r="J24" s="299" t="s">
        <v>1351</v>
      </c>
      <c r="K24">
        <v>1</v>
      </c>
    </row>
    <row r="25" customFormat="1" hidden="1" spans="1:11">
      <c r="A25" s="237">
        <v>2070903</v>
      </c>
      <c r="B25" s="294" t="s">
        <v>1368</v>
      </c>
      <c r="C25" s="290">
        <v>0</v>
      </c>
      <c r="D25" s="290">
        <v>0</v>
      </c>
      <c r="E25" s="291"/>
      <c r="F25" s="295">
        <v>0</v>
      </c>
      <c r="G25" s="296">
        <v>0</v>
      </c>
      <c r="H25" s="290">
        <v>0</v>
      </c>
      <c r="I25" s="299" t="s">
        <v>1351</v>
      </c>
      <c r="J25" s="299" t="s">
        <v>1351</v>
      </c>
      <c r="K25">
        <v>1</v>
      </c>
    </row>
    <row r="26" hidden="1" spans="1:11">
      <c r="A26" s="237">
        <v>2070904</v>
      </c>
      <c r="B26" s="294" t="s">
        <v>1369</v>
      </c>
      <c r="C26" s="290">
        <v>0</v>
      </c>
      <c r="D26" s="290">
        <v>0</v>
      </c>
      <c r="E26" s="291"/>
      <c r="F26" s="295">
        <v>0</v>
      </c>
      <c r="G26" s="296">
        <v>0</v>
      </c>
      <c r="H26" s="290">
        <v>0</v>
      </c>
      <c r="I26" s="299" t="s">
        <v>1351</v>
      </c>
      <c r="J26" s="299" t="s">
        <v>1351</v>
      </c>
      <c r="K26">
        <v>1</v>
      </c>
    </row>
    <row r="27" customFormat="1" hidden="1" spans="1:11">
      <c r="A27" s="237">
        <v>2070999</v>
      </c>
      <c r="B27" s="294" t="s">
        <v>1370</v>
      </c>
      <c r="C27" s="290">
        <v>0</v>
      </c>
      <c r="D27" s="290">
        <v>0</v>
      </c>
      <c r="E27" s="291"/>
      <c r="F27" s="295">
        <v>0</v>
      </c>
      <c r="G27" s="296">
        <v>0</v>
      </c>
      <c r="H27" s="290">
        <v>0</v>
      </c>
      <c r="I27" s="299" t="s">
        <v>1351</v>
      </c>
      <c r="J27" s="299" t="s">
        <v>1351</v>
      </c>
      <c r="K27">
        <v>1</v>
      </c>
    </row>
    <row r="28" customFormat="1" hidden="1" spans="1:11">
      <c r="A28" s="237">
        <v>20710</v>
      </c>
      <c r="B28" s="289" t="s">
        <v>1371</v>
      </c>
      <c r="C28" s="290">
        <f>SUM(C29:C30)</f>
        <v>0</v>
      </c>
      <c r="D28" s="290">
        <v>0</v>
      </c>
      <c r="E28" s="291">
        <v>0</v>
      </c>
      <c r="F28" s="291">
        <v>0</v>
      </c>
      <c r="G28" s="290">
        <v>0</v>
      </c>
      <c r="H28" s="290">
        <v>0</v>
      </c>
      <c r="I28" s="299" t="s">
        <v>1351</v>
      </c>
      <c r="J28" s="299" t="s">
        <v>1351</v>
      </c>
      <c r="K28">
        <v>1</v>
      </c>
    </row>
    <row r="29" customFormat="1" hidden="1" spans="1:11">
      <c r="A29" s="237">
        <v>2071001</v>
      </c>
      <c r="B29" s="294" t="s">
        <v>1372</v>
      </c>
      <c r="C29" s="290">
        <v>0</v>
      </c>
      <c r="D29" s="290">
        <v>0</v>
      </c>
      <c r="E29" s="291"/>
      <c r="F29" s="295">
        <v>0</v>
      </c>
      <c r="G29" s="296">
        <v>0</v>
      </c>
      <c r="H29" s="290">
        <v>0</v>
      </c>
      <c r="I29" s="299" t="s">
        <v>1351</v>
      </c>
      <c r="J29" s="299" t="s">
        <v>1351</v>
      </c>
      <c r="K29">
        <v>1</v>
      </c>
    </row>
    <row r="30" customFormat="1" hidden="1" spans="1:11">
      <c r="A30" s="237">
        <v>2071099</v>
      </c>
      <c r="B30" s="294" t="s">
        <v>1373</v>
      </c>
      <c r="C30" s="290">
        <v>0</v>
      </c>
      <c r="D30" s="290">
        <v>0</v>
      </c>
      <c r="E30" s="291"/>
      <c r="F30" s="295">
        <v>0</v>
      </c>
      <c r="G30" s="296">
        <v>0</v>
      </c>
      <c r="H30" s="290">
        <v>0</v>
      </c>
      <c r="I30" s="299" t="s">
        <v>1351</v>
      </c>
      <c r="J30" s="299" t="s">
        <v>1351</v>
      </c>
      <c r="K30">
        <v>1</v>
      </c>
    </row>
    <row r="31" spans="1:10">
      <c r="A31" s="237">
        <v>208</v>
      </c>
      <c r="B31" s="289" t="s">
        <v>517</v>
      </c>
      <c r="C31" s="290">
        <f>C32+C36+C40</f>
        <v>443</v>
      </c>
      <c r="D31" s="290">
        <v>967</v>
      </c>
      <c r="E31" s="291">
        <v>1298</v>
      </c>
      <c r="F31" s="291">
        <v>-66</v>
      </c>
      <c r="G31" s="290">
        <v>1232</v>
      </c>
      <c r="H31" s="290">
        <v>772</v>
      </c>
      <c r="I31" s="299">
        <v>62.7</v>
      </c>
      <c r="J31" s="299">
        <v>174.3</v>
      </c>
    </row>
    <row r="32" spans="1:10">
      <c r="A32" s="237">
        <v>20822</v>
      </c>
      <c r="B32" s="289" t="s">
        <v>1374</v>
      </c>
      <c r="C32" s="290">
        <f>SUM(C33:C35)</f>
        <v>443</v>
      </c>
      <c r="D32" s="290">
        <v>735</v>
      </c>
      <c r="E32" s="291">
        <v>1051</v>
      </c>
      <c r="F32" s="291">
        <v>-123</v>
      </c>
      <c r="G32" s="290">
        <v>928</v>
      </c>
      <c r="H32" s="290">
        <v>652</v>
      </c>
      <c r="I32" s="299">
        <v>70.3</v>
      </c>
      <c r="J32" s="299">
        <v>147.2</v>
      </c>
    </row>
    <row r="33" spans="1:10">
      <c r="A33" s="237">
        <v>2082201</v>
      </c>
      <c r="B33" s="294" t="s">
        <v>1375</v>
      </c>
      <c r="C33" s="290">
        <v>355</v>
      </c>
      <c r="D33" s="290">
        <v>477</v>
      </c>
      <c r="E33" s="291">
        <v>690</v>
      </c>
      <c r="F33" s="295">
        <v>-56</v>
      </c>
      <c r="G33" s="296">
        <v>634</v>
      </c>
      <c r="H33" s="290">
        <v>449</v>
      </c>
      <c r="I33" s="299">
        <v>70.8</v>
      </c>
      <c r="J33" s="299">
        <v>126.5</v>
      </c>
    </row>
    <row r="34" spans="1:10">
      <c r="A34" s="237">
        <v>2082202</v>
      </c>
      <c r="B34" s="294" t="s">
        <v>1376</v>
      </c>
      <c r="C34" s="290">
        <v>88</v>
      </c>
      <c r="D34" s="290">
        <v>258</v>
      </c>
      <c r="E34" s="291">
        <v>361</v>
      </c>
      <c r="F34" s="295">
        <v>-67</v>
      </c>
      <c r="G34" s="296">
        <v>294</v>
      </c>
      <c r="H34" s="290">
        <v>203</v>
      </c>
      <c r="I34" s="299">
        <v>69</v>
      </c>
      <c r="J34" s="299">
        <v>230.7</v>
      </c>
    </row>
    <row r="35" s="217" customFormat="1" spans="1:10">
      <c r="A35" s="237">
        <v>2082299</v>
      </c>
      <c r="B35" s="294" t="s">
        <v>1377</v>
      </c>
      <c r="C35" s="290">
        <v>0</v>
      </c>
      <c r="D35" s="290">
        <v>0</v>
      </c>
      <c r="E35" s="291"/>
      <c r="F35" s="295">
        <v>0</v>
      </c>
      <c r="G35" s="296">
        <v>0</v>
      </c>
      <c r="H35" s="290">
        <v>0</v>
      </c>
      <c r="I35" s="299" t="s">
        <v>1351</v>
      </c>
      <c r="J35" s="299" t="s">
        <v>1351</v>
      </c>
    </row>
    <row r="36" spans="1:10">
      <c r="A36" s="237">
        <v>20823</v>
      </c>
      <c r="B36" s="289" t="s">
        <v>1378</v>
      </c>
      <c r="C36" s="290">
        <f>SUM(C37:C39)</f>
        <v>0</v>
      </c>
      <c r="D36" s="290">
        <v>232</v>
      </c>
      <c r="E36" s="291">
        <v>247</v>
      </c>
      <c r="F36" s="291">
        <v>57</v>
      </c>
      <c r="G36" s="290">
        <v>304</v>
      </c>
      <c r="H36" s="290">
        <v>120</v>
      </c>
      <c r="I36" s="299">
        <v>39.5</v>
      </c>
      <c r="J36" s="299" t="s">
        <v>1351</v>
      </c>
    </row>
    <row r="37" s="217" customFormat="1" spans="1:10">
      <c r="A37" s="237">
        <v>2082301</v>
      </c>
      <c r="B37" s="294" t="s">
        <v>1375</v>
      </c>
      <c r="C37" s="290">
        <v>0</v>
      </c>
      <c r="D37" s="290">
        <v>0</v>
      </c>
      <c r="E37" s="291"/>
      <c r="F37" s="295">
        <v>0</v>
      </c>
      <c r="G37" s="296">
        <v>0</v>
      </c>
      <c r="H37" s="290">
        <v>0</v>
      </c>
      <c r="I37" s="299" t="s">
        <v>1351</v>
      </c>
      <c r="J37" s="299" t="s">
        <v>1351</v>
      </c>
    </row>
    <row r="38" spans="1:10">
      <c r="A38" s="237">
        <v>2082302</v>
      </c>
      <c r="B38" s="294" t="s">
        <v>1376</v>
      </c>
      <c r="C38" s="290">
        <v>0</v>
      </c>
      <c r="D38" s="290">
        <v>232</v>
      </c>
      <c r="E38" s="291">
        <v>247</v>
      </c>
      <c r="F38" s="295">
        <v>57</v>
      </c>
      <c r="G38" s="296">
        <v>304</v>
      </c>
      <c r="H38" s="290">
        <v>120</v>
      </c>
      <c r="I38" s="299">
        <v>39.5</v>
      </c>
      <c r="J38" s="299" t="s">
        <v>1351</v>
      </c>
    </row>
    <row r="39" s="217" customFormat="1" spans="1:10">
      <c r="A39" s="237">
        <v>2082399</v>
      </c>
      <c r="B39" s="294" t="s">
        <v>1379</v>
      </c>
      <c r="C39" s="290">
        <v>0</v>
      </c>
      <c r="D39" s="290">
        <v>0</v>
      </c>
      <c r="E39" s="291"/>
      <c r="F39" s="295">
        <v>0</v>
      </c>
      <c r="G39" s="296">
        <v>0</v>
      </c>
      <c r="H39" s="290">
        <v>0</v>
      </c>
      <c r="I39" s="299" t="s">
        <v>1351</v>
      </c>
      <c r="J39" s="299" t="s">
        <v>1351</v>
      </c>
    </row>
    <row r="40" customFormat="1" hidden="1" spans="1:11">
      <c r="A40" s="237">
        <v>20829</v>
      </c>
      <c r="B40" s="289" t="s">
        <v>1380</v>
      </c>
      <c r="C40" s="290">
        <f>SUM(C41:C42)</f>
        <v>0</v>
      </c>
      <c r="D40" s="290">
        <v>0</v>
      </c>
      <c r="E40" s="291">
        <v>0</v>
      </c>
      <c r="F40" s="291">
        <v>0</v>
      </c>
      <c r="G40" s="290">
        <v>0</v>
      </c>
      <c r="H40" s="290">
        <v>0</v>
      </c>
      <c r="I40" s="299" t="s">
        <v>1351</v>
      </c>
      <c r="J40" s="299" t="s">
        <v>1351</v>
      </c>
      <c r="K40">
        <v>1</v>
      </c>
    </row>
    <row r="41" customFormat="1" hidden="1" spans="1:11">
      <c r="A41" s="237">
        <v>2082901</v>
      </c>
      <c r="B41" s="294" t="s">
        <v>1376</v>
      </c>
      <c r="C41" s="290">
        <v>0</v>
      </c>
      <c r="D41" s="290">
        <v>0</v>
      </c>
      <c r="E41" s="291"/>
      <c r="F41" s="295">
        <v>0</v>
      </c>
      <c r="G41" s="296">
        <v>0</v>
      </c>
      <c r="H41" s="290">
        <v>0</v>
      </c>
      <c r="I41" s="299" t="s">
        <v>1351</v>
      </c>
      <c r="J41" s="299" t="s">
        <v>1351</v>
      </c>
      <c r="K41">
        <v>1</v>
      </c>
    </row>
    <row r="42" customFormat="1" hidden="1" spans="1:11">
      <c r="A42" s="237">
        <v>2082999</v>
      </c>
      <c r="B42" s="294" t="s">
        <v>1381</v>
      </c>
      <c r="C42" s="290">
        <v>0</v>
      </c>
      <c r="D42" s="290">
        <v>0</v>
      </c>
      <c r="E42" s="291"/>
      <c r="F42" s="295">
        <v>0</v>
      </c>
      <c r="G42" s="296">
        <v>0</v>
      </c>
      <c r="H42" s="290">
        <v>0</v>
      </c>
      <c r="I42" s="299" t="s">
        <v>1351</v>
      </c>
      <c r="J42" s="299" t="s">
        <v>1351</v>
      </c>
      <c r="K42">
        <v>1</v>
      </c>
    </row>
    <row r="43" customFormat="1" hidden="1" spans="1:11">
      <c r="A43" s="237">
        <v>211</v>
      </c>
      <c r="B43" s="289" t="s">
        <v>685</v>
      </c>
      <c r="C43" s="290">
        <f>C44+C49</f>
        <v>0</v>
      </c>
      <c r="D43" s="290">
        <v>0</v>
      </c>
      <c r="E43" s="291">
        <v>0</v>
      </c>
      <c r="F43" s="291">
        <v>0</v>
      </c>
      <c r="G43" s="290">
        <v>0</v>
      </c>
      <c r="H43" s="290">
        <v>0</v>
      </c>
      <c r="I43" s="299" t="s">
        <v>1351</v>
      </c>
      <c r="J43" s="299" t="s">
        <v>1351</v>
      </c>
      <c r="K43">
        <v>1</v>
      </c>
    </row>
    <row r="44" customFormat="1" hidden="1" spans="1:11">
      <c r="A44" s="237">
        <v>21160</v>
      </c>
      <c r="B44" s="289" t="s">
        <v>1382</v>
      </c>
      <c r="C44" s="290">
        <f>SUM(C45:C48)</f>
        <v>0</v>
      </c>
      <c r="D44" s="290">
        <v>0</v>
      </c>
      <c r="E44" s="291">
        <v>0</v>
      </c>
      <c r="F44" s="291">
        <v>0</v>
      </c>
      <c r="G44" s="290">
        <v>0</v>
      </c>
      <c r="H44" s="290">
        <v>0</v>
      </c>
      <c r="I44" s="299" t="s">
        <v>1351</v>
      </c>
      <c r="J44" s="299" t="s">
        <v>1351</v>
      </c>
      <c r="K44">
        <v>1</v>
      </c>
    </row>
    <row r="45" customFormat="1" hidden="1" spans="1:11">
      <c r="A45" s="237">
        <v>2116001</v>
      </c>
      <c r="B45" s="294" t="s">
        <v>1383</v>
      </c>
      <c r="C45" s="290">
        <v>0</v>
      </c>
      <c r="D45" s="290">
        <v>0</v>
      </c>
      <c r="E45" s="291"/>
      <c r="F45" s="295">
        <v>0</v>
      </c>
      <c r="G45" s="296">
        <v>0</v>
      </c>
      <c r="H45" s="290">
        <v>0</v>
      </c>
      <c r="I45" s="299" t="s">
        <v>1351</v>
      </c>
      <c r="J45" s="299" t="s">
        <v>1351</v>
      </c>
      <c r="K45">
        <v>1</v>
      </c>
    </row>
    <row r="46" customFormat="1" hidden="1" spans="1:11">
      <c r="A46" s="237">
        <v>2116002</v>
      </c>
      <c r="B46" s="294" t="s">
        <v>1384</v>
      </c>
      <c r="C46" s="290">
        <v>0</v>
      </c>
      <c r="D46" s="290">
        <v>0</v>
      </c>
      <c r="E46" s="291"/>
      <c r="F46" s="295">
        <v>0</v>
      </c>
      <c r="G46" s="296">
        <v>0</v>
      </c>
      <c r="H46" s="290">
        <v>0</v>
      </c>
      <c r="I46" s="299" t="s">
        <v>1351</v>
      </c>
      <c r="J46" s="299" t="s">
        <v>1351</v>
      </c>
      <c r="K46">
        <v>1</v>
      </c>
    </row>
    <row r="47" customFormat="1" hidden="1" spans="1:11">
      <c r="A47" s="237">
        <v>2116003</v>
      </c>
      <c r="B47" s="294" t="s">
        <v>1385</v>
      </c>
      <c r="C47" s="290">
        <v>0</v>
      </c>
      <c r="D47" s="290">
        <v>0</v>
      </c>
      <c r="E47" s="291"/>
      <c r="F47" s="295">
        <v>0</v>
      </c>
      <c r="G47" s="296">
        <v>0</v>
      </c>
      <c r="H47" s="290">
        <v>0</v>
      </c>
      <c r="I47" s="299" t="s">
        <v>1351</v>
      </c>
      <c r="J47" s="299" t="s">
        <v>1351</v>
      </c>
      <c r="K47">
        <v>1</v>
      </c>
    </row>
    <row r="48" customFormat="1" hidden="1" spans="1:11">
      <c r="A48" s="237">
        <v>2116099</v>
      </c>
      <c r="B48" s="294" t="s">
        <v>1386</v>
      </c>
      <c r="C48" s="290">
        <v>0</v>
      </c>
      <c r="D48" s="290">
        <v>0</v>
      </c>
      <c r="E48" s="291"/>
      <c r="F48" s="295">
        <v>0</v>
      </c>
      <c r="G48" s="296">
        <v>0</v>
      </c>
      <c r="H48" s="290">
        <v>0</v>
      </c>
      <c r="I48" s="299" t="s">
        <v>1351</v>
      </c>
      <c r="J48" s="299" t="s">
        <v>1351</v>
      </c>
      <c r="K48">
        <v>1</v>
      </c>
    </row>
    <row r="49" customFormat="1" hidden="1" spans="1:11">
      <c r="A49" s="237">
        <v>21161</v>
      </c>
      <c r="B49" s="289" t="s">
        <v>1387</v>
      </c>
      <c r="C49" s="290">
        <f>SUM(C50:C53)</f>
        <v>0</v>
      </c>
      <c r="D49" s="290">
        <v>0</v>
      </c>
      <c r="E49" s="291">
        <v>0</v>
      </c>
      <c r="F49" s="291">
        <v>0</v>
      </c>
      <c r="G49" s="290">
        <v>0</v>
      </c>
      <c r="H49" s="290">
        <v>0</v>
      </c>
      <c r="I49" s="299" t="s">
        <v>1351</v>
      </c>
      <c r="J49" s="299" t="s">
        <v>1351</v>
      </c>
      <c r="K49">
        <v>1</v>
      </c>
    </row>
    <row r="50" customFormat="1" hidden="1" spans="1:11">
      <c r="A50" s="237">
        <v>2116101</v>
      </c>
      <c r="B50" s="294" t="s">
        <v>1388</v>
      </c>
      <c r="C50" s="290">
        <v>0</v>
      </c>
      <c r="D50" s="290">
        <v>0</v>
      </c>
      <c r="E50" s="291"/>
      <c r="F50" s="295">
        <v>0</v>
      </c>
      <c r="G50" s="296">
        <v>0</v>
      </c>
      <c r="H50" s="290">
        <v>0</v>
      </c>
      <c r="I50" s="299" t="s">
        <v>1351</v>
      </c>
      <c r="J50" s="299" t="s">
        <v>1351</v>
      </c>
      <c r="K50">
        <v>1</v>
      </c>
    </row>
    <row r="51" customFormat="1" hidden="1" spans="1:11">
      <c r="A51" s="237">
        <v>2116102</v>
      </c>
      <c r="B51" s="294" t="s">
        <v>1389</v>
      </c>
      <c r="C51" s="290">
        <v>0</v>
      </c>
      <c r="D51" s="290">
        <v>0</v>
      </c>
      <c r="E51" s="291"/>
      <c r="F51" s="295">
        <v>0</v>
      </c>
      <c r="G51" s="296">
        <v>0</v>
      </c>
      <c r="H51" s="290">
        <v>0</v>
      </c>
      <c r="I51" s="299" t="s">
        <v>1351</v>
      </c>
      <c r="J51" s="299" t="s">
        <v>1351</v>
      </c>
      <c r="K51">
        <v>1</v>
      </c>
    </row>
    <row r="52" customFormat="1" hidden="1" spans="1:11">
      <c r="A52" s="237">
        <v>2116103</v>
      </c>
      <c r="B52" s="294" t="s">
        <v>1390</v>
      </c>
      <c r="C52" s="290">
        <v>0</v>
      </c>
      <c r="D52" s="290">
        <v>0</v>
      </c>
      <c r="E52" s="291"/>
      <c r="F52" s="295">
        <v>0</v>
      </c>
      <c r="G52" s="296">
        <v>0</v>
      </c>
      <c r="H52" s="290">
        <v>0</v>
      </c>
      <c r="I52" s="299" t="s">
        <v>1351</v>
      </c>
      <c r="J52" s="299" t="s">
        <v>1351</v>
      </c>
      <c r="K52">
        <v>1</v>
      </c>
    </row>
    <row r="53" customFormat="1" hidden="1" spans="1:11">
      <c r="A53" s="237">
        <v>2116104</v>
      </c>
      <c r="B53" s="294" t="s">
        <v>1391</v>
      </c>
      <c r="C53" s="290">
        <v>0</v>
      </c>
      <c r="D53" s="290">
        <v>0</v>
      </c>
      <c r="E53" s="291"/>
      <c r="F53" s="295">
        <v>0</v>
      </c>
      <c r="G53" s="296">
        <v>0</v>
      </c>
      <c r="H53" s="290">
        <v>0</v>
      </c>
      <c r="I53" s="299" t="s">
        <v>1351</v>
      </c>
      <c r="J53" s="298" t="s">
        <v>1351</v>
      </c>
      <c r="K53">
        <v>1</v>
      </c>
    </row>
    <row r="54" spans="1:11">
      <c r="A54" s="237">
        <v>212</v>
      </c>
      <c r="B54" s="289" t="s">
        <v>756</v>
      </c>
      <c r="C54" s="290">
        <f>C55+C71+C75+C76+C82+C86+C90+C94+C100+C103</f>
        <v>853533</v>
      </c>
      <c r="D54" s="290">
        <v>909808</v>
      </c>
      <c r="E54" s="291">
        <v>596084</v>
      </c>
      <c r="F54" s="291">
        <v>257</v>
      </c>
      <c r="G54" s="290">
        <v>596341</v>
      </c>
      <c r="H54" s="290">
        <v>548328</v>
      </c>
      <c r="I54" s="299">
        <v>91.9</v>
      </c>
      <c r="J54" s="298">
        <v>64.2</v>
      </c>
      <c r="K54" s="300"/>
    </row>
    <row r="55" spans="1:11">
      <c r="A55" s="237">
        <v>21208</v>
      </c>
      <c r="B55" s="289" t="s">
        <v>1392</v>
      </c>
      <c r="C55" s="290">
        <f>SUM(C56:C70)</f>
        <v>831695</v>
      </c>
      <c r="D55" s="290">
        <v>862645</v>
      </c>
      <c r="E55" s="291">
        <v>553908</v>
      </c>
      <c r="F55" s="291">
        <v>-6556</v>
      </c>
      <c r="G55" s="290">
        <v>547352</v>
      </c>
      <c r="H55" s="290">
        <v>523783</v>
      </c>
      <c r="I55" s="299">
        <v>95.7</v>
      </c>
      <c r="J55" s="298">
        <v>63</v>
      </c>
      <c r="K55" s="300"/>
    </row>
    <row r="56" spans="1:11">
      <c r="A56" s="237">
        <v>2120801</v>
      </c>
      <c r="B56" s="294" t="s">
        <v>1393</v>
      </c>
      <c r="C56" s="290">
        <v>600835</v>
      </c>
      <c r="D56" s="290">
        <v>755621</v>
      </c>
      <c r="E56" s="291">
        <v>184315</v>
      </c>
      <c r="F56" s="295">
        <v>217023</v>
      </c>
      <c r="G56" s="296">
        <v>401338</v>
      </c>
      <c r="H56" s="290">
        <v>378313</v>
      </c>
      <c r="I56" s="299">
        <v>94.3</v>
      </c>
      <c r="J56" s="298">
        <v>63</v>
      </c>
      <c r="K56" s="300"/>
    </row>
    <row r="57" spans="1:11">
      <c r="A57" s="237">
        <v>2120802</v>
      </c>
      <c r="B57" s="294" t="s">
        <v>1394</v>
      </c>
      <c r="C57" s="290">
        <v>5497</v>
      </c>
      <c r="D57" s="290">
        <v>3933</v>
      </c>
      <c r="E57" s="291">
        <v>3000</v>
      </c>
      <c r="F57" s="295">
        <v>-3000</v>
      </c>
      <c r="G57" s="296">
        <v>0</v>
      </c>
      <c r="H57" s="290">
        <v>0</v>
      </c>
      <c r="I57" s="299" t="s">
        <v>1351</v>
      </c>
      <c r="J57" s="298">
        <v>0</v>
      </c>
      <c r="K57" s="300"/>
    </row>
    <row r="58" spans="1:11">
      <c r="A58" s="237">
        <v>2120803</v>
      </c>
      <c r="B58" s="294" t="s">
        <v>1395</v>
      </c>
      <c r="C58" s="290">
        <v>153946</v>
      </c>
      <c r="D58" s="290">
        <v>34083</v>
      </c>
      <c r="E58" s="291">
        <v>184717</v>
      </c>
      <c r="F58" s="295">
        <v>-132837</v>
      </c>
      <c r="G58" s="296">
        <v>51880</v>
      </c>
      <c r="H58" s="290">
        <v>51880</v>
      </c>
      <c r="I58" s="299">
        <v>100</v>
      </c>
      <c r="J58" s="298">
        <v>33.7</v>
      </c>
      <c r="K58" s="300"/>
    </row>
    <row r="59" spans="1:11">
      <c r="A59" s="237">
        <v>2120804</v>
      </c>
      <c r="B59" s="294" t="s">
        <v>1396</v>
      </c>
      <c r="C59" s="290">
        <v>10118</v>
      </c>
      <c r="D59" s="290">
        <v>49238</v>
      </c>
      <c r="E59" s="291">
        <v>20262</v>
      </c>
      <c r="F59" s="295">
        <v>8677</v>
      </c>
      <c r="G59" s="296">
        <v>28939</v>
      </c>
      <c r="H59" s="290">
        <v>28802</v>
      </c>
      <c r="I59" s="299">
        <v>99.5</v>
      </c>
      <c r="J59" s="298">
        <v>284.7</v>
      </c>
      <c r="K59" s="300"/>
    </row>
    <row r="60" s="217" customFormat="1" spans="1:11">
      <c r="A60" s="237">
        <v>2120805</v>
      </c>
      <c r="B60" s="294" t="s">
        <v>1397</v>
      </c>
      <c r="C60" s="290">
        <v>0</v>
      </c>
      <c r="D60" s="290">
        <v>0</v>
      </c>
      <c r="E60" s="291"/>
      <c r="F60" s="295">
        <v>0</v>
      </c>
      <c r="G60" s="296">
        <v>0</v>
      </c>
      <c r="H60" s="290">
        <v>0</v>
      </c>
      <c r="I60" s="299" t="s">
        <v>1351</v>
      </c>
      <c r="J60" s="298" t="s">
        <v>1351</v>
      </c>
      <c r="K60" s="301"/>
    </row>
    <row r="61" spans="1:11">
      <c r="A61" s="237">
        <v>2120806</v>
      </c>
      <c r="B61" s="294" t="s">
        <v>1398</v>
      </c>
      <c r="C61" s="290">
        <v>0</v>
      </c>
      <c r="D61" s="290">
        <v>0</v>
      </c>
      <c r="E61" s="291"/>
      <c r="F61" s="295">
        <v>0</v>
      </c>
      <c r="G61" s="296">
        <v>0</v>
      </c>
      <c r="H61" s="290">
        <v>0</v>
      </c>
      <c r="I61" s="299" t="s">
        <v>1351</v>
      </c>
      <c r="J61" s="298" t="s">
        <v>1351</v>
      </c>
      <c r="K61" s="300"/>
    </row>
    <row r="62" s="217" customFormat="1" spans="1:11">
      <c r="A62" s="237">
        <v>2120807</v>
      </c>
      <c r="B62" s="294" t="s">
        <v>1399</v>
      </c>
      <c r="C62" s="290">
        <v>0</v>
      </c>
      <c r="D62" s="290">
        <v>0</v>
      </c>
      <c r="E62" s="291">
        <v>17</v>
      </c>
      <c r="F62" s="295">
        <v>13</v>
      </c>
      <c r="G62" s="296">
        <v>30</v>
      </c>
      <c r="H62" s="290">
        <v>30</v>
      </c>
      <c r="I62" s="299">
        <v>100</v>
      </c>
      <c r="J62" s="298" t="s">
        <v>1351</v>
      </c>
      <c r="K62" s="301"/>
    </row>
    <row r="63" spans="1:11">
      <c r="A63" s="237">
        <v>2120809</v>
      </c>
      <c r="B63" s="294" t="s">
        <v>1400</v>
      </c>
      <c r="C63" s="290">
        <v>0</v>
      </c>
      <c r="D63" s="290">
        <v>0</v>
      </c>
      <c r="E63" s="291"/>
      <c r="F63" s="295">
        <v>407</v>
      </c>
      <c r="G63" s="296">
        <v>407</v>
      </c>
      <c r="H63" s="290">
        <v>0</v>
      </c>
      <c r="I63" s="299">
        <v>0</v>
      </c>
      <c r="J63" s="298" t="s">
        <v>1351</v>
      </c>
      <c r="K63" s="300"/>
    </row>
    <row r="64" s="217" customFormat="1" spans="1:11">
      <c r="A64" s="237">
        <v>2120810</v>
      </c>
      <c r="B64" s="294" t="s">
        <v>1401</v>
      </c>
      <c r="C64" s="290">
        <v>0</v>
      </c>
      <c r="D64" s="290">
        <v>0</v>
      </c>
      <c r="E64" s="291"/>
      <c r="F64" s="295">
        <v>0</v>
      </c>
      <c r="G64" s="296">
        <v>0</v>
      </c>
      <c r="H64" s="290">
        <v>0</v>
      </c>
      <c r="I64" s="299" t="s">
        <v>1351</v>
      </c>
      <c r="J64" s="298" t="s">
        <v>1351</v>
      </c>
      <c r="K64" s="301"/>
    </row>
    <row r="65" spans="1:11">
      <c r="A65" s="237">
        <v>2120811</v>
      </c>
      <c r="B65" s="294" t="s">
        <v>1402</v>
      </c>
      <c r="C65" s="290">
        <v>4256</v>
      </c>
      <c r="D65" s="290">
        <v>6036</v>
      </c>
      <c r="E65" s="291">
        <v>1038</v>
      </c>
      <c r="F65" s="295">
        <v>0</v>
      </c>
      <c r="G65" s="296">
        <v>1038</v>
      </c>
      <c r="H65" s="290">
        <v>1038</v>
      </c>
      <c r="I65" s="299">
        <v>100</v>
      </c>
      <c r="J65" s="298">
        <v>24.4</v>
      </c>
      <c r="K65" s="300"/>
    </row>
    <row r="66" ht="15" customHeight="1" spans="1:11">
      <c r="A66" s="237">
        <v>2120813</v>
      </c>
      <c r="B66" s="294" t="s">
        <v>1066</v>
      </c>
      <c r="C66" s="290">
        <v>500</v>
      </c>
      <c r="D66" s="290">
        <v>4618</v>
      </c>
      <c r="E66" s="291"/>
      <c r="F66" s="295">
        <v>0</v>
      </c>
      <c r="G66" s="296">
        <v>0</v>
      </c>
      <c r="H66" s="290">
        <v>0</v>
      </c>
      <c r="I66" s="299" t="s">
        <v>1351</v>
      </c>
      <c r="J66" s="298">
        <v>0</v>
      </c>
      <c r="K66" s="300"/>
    </row>
    <row r="67" ht="19.15" customHeight="1" spans="1:11">
      <c r="A67" s="237">
        <v>2120814</v>
      </c>
      <c r="B67" s="294" t="s">
        <v>1403</v>
      </c>
      <c r="C67" s="290"/>
      <c r="D67" s="290"/>
      <c r="E67" s="291">
        <v>0</v>
      </c>
      <c r="F67" s="295">
        <v>0</v>
      </c>
      <c r="G67" s="296">
        <v>0</v>
      </c>
      <c r="H67" s="290">
        <v>0</v>
      </c>
      <c r="I67" s="299" t="s">
        <v>1351</v>
      </c>
      <c r="J67" s="298" t="s">
        <v>1351</v>
      </c>
      <c r="K67" s="300"/>
    </row>
    <row r="68" spans="1:11">
      <c r="A68" s="237">
        <v>2120815</v>
      </c>
      <c r="B68" s="294" t="s">
        <v>1404</v>
      </c>
      <c r="C68" s="290"/>
      <c r="D68" s="290"/>
      <c r="E68" s="291">
        <v>937</v>
      </c>
      <c r="F68" s="295">
        <v>6</v>
      </c>
      <c r="G68" s="296">
        <v>943</v>
      </c>
      <c r="H68" s="290">
        <v>943</v>
      </c>
      <c r="I68" s="299">
        <v>100</v>
      </c>
      <c r="J68" s="298" t="s">
        <v>1351</v>
      </c>
      <c r="K68" s="300"/>
    </row>
    <row r="69" spans="1:11">
      <c r="A69" s="237">
        <v>2120816</v>
      </c>
      <c r="B69" s="294" t="s">
        <v>1405</v>
      </c>
      <c r="C69" s="290"/>
      <c r="D69" s="290"/>
      <c r="E69" s="291">
        <v>323</v>
      </c>
      <c r="F69" s="295">
        <v>1348</v>
      </c>
      <c r="G69" s="296">
        <v>1671</v>
      </c>
      <c r="H69" s="290">
        <v>1671</v>
      </c>
      <c r="I69" s="299">
        <v>100</v>
      </c>
      <c r="J69" s="298" t="s">
        <v>1351</v>
      </c>
      <c r="K69" s="300"/>
    </row>
    <row r="70" spans="1:11">
      <c r="A70" s="237">
        <v>2120899</v>
      </c>
      <c r="B70" s="294" t="s">
        <v>1406</v>
      </c>
      <c r="C70" s="290">
        <v>56543</v>
      </c>
      <c r="D70" s="290">
        <v>9116</v>
      </c>
      <c r="E70" s="291">
        <v>159299</v>
      </c>
      <c r="F70" s="295">
        <v>-98193</v>
      </c>
      <c r="G70" s="296">
        <v>61106</v>
      </c>
      <c r="H70" s="290">
        <v>61106</v>
      </c>
      <c r="I70" s="299">
        <v>100</v>
      </c>
      <c r="J70" s="298">
        <v>108.1</v>
      </c>
      <c r="K70" s="300"/>
    </row>
    <row r="71" spans="1:11">
      <c r="A71" s="237">
        <v>21210</v>
      </c>
      <c r="B71" s="289" t="s">
        <v>1407</v>
      </c>
      <c r="C71" s="290">
        <f>SUM(C72:C74)</f>
        <v>0</v>
      </c>
      <c r="D71" s="290">
        <v>23000</v>
      </c>
      <c r="E71" s="291">
        <v>1919</v>
      </c>
      <c r="F71" s="291">
        <v>3911</v>
      </c>
      <c r="G71" s="290">
        <v>5830</v>
      </c>
      <c r="H71" s="290">
        <v>940</v>
      </c>
      <c r="I71" s="299">
        <v>16.1</v>
      </c>
      <c r="J71" s="298" t="s">
        <v>1351</v>
      </c>
      <c r="K71" s="300"/>
    </row>
    <row r="72" spans="1:11">
      <c r="A72" s="237">
        <v>2121001</v>
      </c>
      <c r="B72" s="294" t="s">
        <v>1393</v>
      </c>
      <c r="C72" s="290">
        <v>0</v>
      </c>
      <c r="D72" s="290">
        <v>0</v>
      </c>
      <c r="E72" s="291">
        <v>979</v>
      </c>
      <c r="F72" s="295">
        <v>3911</v>
      </c>
      <c r="G72" s="296">
        <v>4890</v>
      </c>
      <c r="H72" s="290">
        <v>0</v>
      </c>
      <c r="I72" s="299">
        <v>0</v>
      </c>
      <c r="J72" s="298" t="s">
        <v>1351</v>
      </c>
      <c r="K72" s="300"/>
    </row>
    <row r="73" spans="1:11">
      <c r="A73" s="237">
        <v>2121002</v>
      </c>
      <c r="B73" s="294" t="s">
        <v>1394</v>
      </c>
      <c r="C73" s="290">
        <v>0</v>
      </c>
      <c r="D73" s="290">
        <v>0</v>
      </c>
      <c r="E73" s="291"/>
      <c r="F73" s="295">
        <v>0</v>
      </c>
      <c r="G73" s="296">
        <v>0</v>
      </c>
      <c r="H73" s="290">
        <v>0</v>
      </c>
      <c r="I73" s="299" t="s">
        <v>1351</v>
      </c>
      <c r="J73" s="298" t="s">
        <v>1351</v>
      </c>
      <c r="K73" s="300"/>
    </row>
    <row r="74" spans="1:11">
      <c r="A74" s="237">
        <v>2121099</v>
      </c>
      <c r="B74" s="294" t="s">
        <v>1408</v>
      </c>
      <c r="C74" s="290">
        <v>0</v>
      </c>
      <c r="D74" s="290">
        <v>23000</v>
      </c>
      <c r="E74" s="291">
        <v>940</v>
      </c>
      <c r="F74" s="295">
        <v>0</v>
      </c>
      <c r="G74" s="296">
        <v>940</v>
      </c>
      <c r="H74" s="290">
        <v>940</v>
      </c>
      <c r="I74" s="299">
        <v>100</v>
      </c>
      <c r="J74" s="298" t="s">
        <v>1351</v>
      </c>
      <c r="K74" s="300"/>
    </row>
    <row r="75" s="217" customFormat="1" spans="1:11">
      <c r="A75" s="237">
        <v>21211</v>
      </c>
      <c r="B75" s="289" t="s">
        <v>1409</v>
      </c>
      <c r="C75" s="290">
        <v>109</v>
      </c>
      <c r="D75" s="290">
        <v>212</v>
      </c>
      <c r="E75" s="291">
        <v>780</v>
      </c>
      <c r="F75" s="291"/>
      <c r="G75" s="290">
        <v>780</v>
      </c>
      <c r="H75" s="290">
        <v>670</v>
      </c>
      <c r="I75" s="299">
        <v>85.9</v>
      </c>
      <c r="J75" s="298">
        <v>614.7</v>
      </c>
      <c r="K75" s="301"/>
    </row>
    <row r="76" s="217" customFormat="1" spans="1:11">
      <c r="A76" s="237">
        <v>21213</v>
      </c>
      <c r="B76" s="289" t="s">
        <v>1410</v>
      </c>
      <c r="C76" s="290">
        <f>SUM(C77:C81)</f>
        <v>18314</v>
      </c>
      <c r="D76" s="290">
        <v>20000</v>
      </c>
      <c r="E76" s="291">
        <v>36451</v>
      </c>
      <c r="F76" s="291">
        <v>-1658</v>
      </c>
      <c r="G76" s="290">
        <v>34793</v>
      </c>
      <c r="H76" s="290">
        <v>18045</v>
      </c>
      <c r="I76" s="299">
        <v>51.9</v>
      </c>
      <c r="J76" s="298">
        <v>98.5</v>
      </c>
      <c r="K76" s="301"/>
    </row>
    <row r="77" s="217" customFormat="1" spans="1:11">
      <c r="A77" s="237">
        <v>2121301</v>
      </c>
      <c r="B77" s="294" t="s">
        <v>1411</v>
      </c>
      <c r="C77" s="290">
        <v>12937</v>
      </c>
      <c r="D77" s="290">
        <v>20000</v>
      </c>
      <c r="E77" s="291">
        <v>23384</v>
      </c>
      <c r="F77" s="295">
        <v>-2240</v>
      </c>
      <c r="G77" s="296">
        <v>21144</v>
      </c>
      <c r="H77" s="290">
        <v>11401</v>
      </c>
      <c r="I77" s="299">
        <v>53.9</v>
      </c>
      <c r="J77" s="298">
        <v>88.1</v>
      </c>
      <c r="K77" s="301"/>
    </row>
    <row r="78" spans="1:11">
      <c r="A78" s="237">
        <v>2121302</v>
      </c>
      <c r="B78" s="294" t="s">
        <v>1412</v>
      </c>
      <c r="C78" s="290">
        <v>0</v>
      </c>
      <c r="D78" s="290">
        <v>0</v>
      </c>
      <c r="E78" s="291">
        <v>5816</v>
      </c>
      <c r="F78" s="295">
        <v>-4306</v>
      </c>
      <c r="G78" s="296">
        <v>1510</v>
      </c>
      <c r="H78" s="290">
        <v>1510</v>
      </c>
      <c r="I78" s="299">
        <v>100</v>
      </c>
      <c r="J78" s="298" t="s">
        <v>1351</v>
      </c>
      <c r="K78" s="300"/>
    </row>
    <row r="79" spans="1:11">
      <c r="A79" s="237">
        <v>2121303</v>
      </c>
      <c r="B79" s="294" t="s">
        <v>1413</v>
      </c>
      <c r="C79" s="290">
        <v>0</v>
      </c>
      <c r="D79" s="290">
        <v>0</v>
      </c>
      <c r="E79" s="291"/>
      <c r="F79" s="295">
        <v>0</v>
      </c>
      <c r="G79" s="296">
        <v>0</v>
      </c>
      <c r="H79" s="290">
        <v>0</v>
      </c>
      <c r="I79" s="299" t="s">
        <v>1351</v>
      </c>
      <c r="J79" s="298" t="s">
        <v>1351</v>
      </c>
      <c r="K79" s="300"/>
    </row>
    <row r="80" spans="1:11">
      <c r="A80" s="237">
        <v>2121304</v>
      </c>
      <c r="B80" s="294" t="s">
        <v>1414</v>
      </c>
      <c r="C80" s="290">
        <v>0</v>
      </c>
      <c r="D80" s="290">
        <v>0</v>
      </c>
      <c r="E80" s="291"/>
      <c r="F80" s="295">
        <v>0</v>
      </c>
      <c r="G80" s="296">
        <v>0</v>
      </c>
      <c r="H80" s="290">
        <v>0</v>
      </c>
      <c r="I80" s="299" t="s">
        <v>1351</v>
      </c>
      <c r="J80" s="298" t="s">
        <v>1351</v>
      </c>
      <c r="K80" s="300"/>
    </row>
    <row r="81" s="217" customFormat="1" spans="1:11">
      <c r="A81" s="237">
        <v>2121399</v>
      </c>
      <c r="B81" s="294" t="s">
        <v>1415</v>
      </c>
      <c r="C81" s="290">
        <v>5377</v>
      </c>
      <c r="D81" s="290">
        <v>0</v>
      </c>
      <c r="E81" s="291">
        <v>7251</v>
      </c>
      <c r="F81" s="295">
        <v>4888</v>
      </c>
      <c r="G81" s="296">
        <v>12139</v>
      </c>
      <c r="H81" s="290">
        <v>5134</v>
      </c>
      <c r="I81" s="299">
        <v>42.3</v>
      </c>
      <c r="J81" s="298">
        <v>95.5</v>
      </c>
      <c r="K81" s="301"/>
    </row>
    <row r="82" s="217" customFormat="1" spans="1:11">
      <c r="A82" s="237">
        <v>21214</v>
      </c>
      <c r="B82" s="289" t="s">
        <v>1416</v>
      </c>
      <c r="C82" s="290">
        <f>SUM(C83:C85)</f>
        <v>3415</v>
      </c>
      <c r="D82" s="290">
        <v>3951</v>
      </c>
      <c r="E82" s="291">
        <v>3026</v>
      </c>
      <c r="F82" s="291">
        <v>4560</v>
      </c>
      <c r="G82" s="290">
        <v>7586</v>
      </c>
      <c r="H82" s="290">
        <v>4890</v>
      </c>
      <c r="I82" s="299">
        <v>64.5</v>
      </c>
      <c r="J82" s="298">
        <v>143.2</v>
      </c>
      <c r="K82" s="301"/>
    </row>
    <row r="83" s="217" customFormat="1" spans="1:11">
      <c r="A83" s="237">
        <v>2121401</v>
      </c>
      <c r="B83" s="294" t="s">
        <v>1417</v>
      </c>
      <c r="C83" s="290">
        <v>3415</v>
      </c>
      <c r="D83" s="290">
        <v>3951</v>
      </c>
      <c r="E83" s="291">
        <v>3026</v>
      </c>
      <c r="F83" s="295">
        <v>4560</v>
      </c>
      <c r="G83" s="296">
        <v>7586</v>
      </c>
      <c r="H83" s="290">
        <v>4890</v>
      </c>
      <c r="I83" s="299">
        <v>64.5</v>
      </c>
      <c r="J83" s="298">
        <v>143.2</v>
      </c>
      <c r="K83" s="301"/>
    </row>
    <row r="84" s="217" customFormat="1" spans="1:11">
      <c r="A84" s="237">
        <v>2121402</v>
      </c>
      <c r="B84" s="294" t="s">
        <v>1418</v>
      </c>
      <c r="C84" s="290">
        <v>0</v>
      </c>
      <c r="D84" s="290">
        <v>0</v>
      </c>
      <c r="E84" s="291"/>
      <c r="F84" s="295">
        <v>0</v>
      </c>
      <c r="G84" s="296">
        <v>0</v>
      </c>
      <c r="H84" s="290">
        <v>0</v>
      </c>
      <c r="I84" s="299" t="s">
        <v>1351</v>
      </c>
      <c r="J84" s="298" t="s">
        <v>1351</v>
      </c>
      <c r="K84" s="301"/>
    </row>
    <row r="85" s="217" customFormat="1" spans="1:11">
      <c r="A85" s="237">
        <v>2121499</v>
      </c>
      <c r="B85" s="294" t="s">
        <v>1419</v>
      </c>
      <c r="C85" s="290">
        <v>0</v>
      </c>
      <c r="D85" s="290">
        <v>0</v>
      </c>
      <c r="E85" s="291"/>
      <c r="F85" s="295">
        <v>0</v>
      </c>
      <c r="G85" s="296">
        <v>0</v>
      </c>
      <c r="H85" s="290">
        <v>0</v>
      </c>
      <c r="I85" s="299" t="s">
        <v>1351</v>
      </c>
      <c r="J85" s="298" t="s">
        <v>1351</v>
      </c>
      <c r="K85" s="301"/>
    </row>
    <row r="86" customFormat="1" hidden="1" spans="1:11">
      <c r="A86" s="237">
        <v>21215</v>
      </c>
      <c r="B86" s="289" t="s">
        <v>1420</v>
      </c>
      <c r="C86" s="290">
        <f>SUM(C87:C89)</f>
        <v>0</v>
      </c>
      <c r="D86" s="290">
        <v>0</v>
      </c>
      <c r="E86" s="291">
        <v>0</v>
      </c>
      <c r="F86" s="291">
        <v>0</v>
      </c>
      <c r="G86" s="290">
        <v>0</v>
      </c>
      <c r="H86" s="290">
        <v>0</v>
      </c>
      <c r="I86" s="299" t="s">
        <v>1351</v>
      </c>
      <c r="J86" s="298" t="s">
        <v>1351</v>
      </c>
      <c r="K86" s="302">
        <v>1</v>
      </c>
    </row>
    <row r="87" customFormat="1" hidden="1" spans="1:11">
      <c r="A87" s="237">
        <v>2121501</v>
      </c>
      <c r="B87" s="294" t="s">
        <v>1393</v>
      </c>
      <c r="C87" s="290">
        <v>0</v>
      </c>
      <c r="D87" s="290">
        <v>0</v>
      </c>
      <c r="E87" s="291"/>
      <c r="F87" s="295">
        <v>0</v>
      </c>
      <c r="G87" s="296">
        <v>0</v>
      </c>
      <c r="H87" s="290">
        <v>0</v>
      </c>
      <c r="I87" s="299" t="s">
        <v>1351</v>
      </c>
      <c r="J87" s="298" t="s">
        <v>1351</v>
      </c>
      <c r="K87" s="302">
        <v>1</v>
      </c>
    </row>
    <row r="88" customFormat="1" hidden="1" spans="1:11">
      <c r="A88" s="237">
        <v>2121502</v>
      </c>
      <c r="B88" s="294" t="s">
        <v>1394</v>
      </c>
      <c r="C88" s="290">
        <v>0</v>
      </c>
      <c r="D88" s="290">
        <v>0</v>
      </c>
      <c r="E88" s="291"/>
      <c r="F88" s="295">
        <v>0</v>
      </c>
      <c r="G88" s="296">
        <v>0</v>
      </c>
      <c r="H88" s="290">
        <v>0</v>
      </c>
      <c r="I88" s="299" t="s">
        <v>1351</v>
      </c>
      <c r="J88" s="298" t="s">
        <v>1351</v>
      </c>
      <c r="K88" s="302">
        <v>1</v>
      </c>
    </row>
    <row r="89" customFormat="1" hidden="1" spans="1:11">
      <c r="A89" s="237">
        <v>2121599</v>
      </c>
      <c r="B89" s="294" t="s">
        <v>1421</v>
      </c>
      <c r="C89" s="290">
        <v>0</v>
      </c>
      <c r="D89" s="290">
        <v>0</v>
      </c>
      <c r="E89" s="291"/>
      <c r="F89" s="295">
        <v>0</v>
      </c>
      <c r="G89" s="296">
        <v>0</v>
      </c>
      <c r="H89" s="290">
        <v>0</v>
      </c>
      <c r="I89" s="299" t="s">
        <v>1351</v>
      </c>
      <c r="J89" s="298" t="s">
        <v>1351</v>
      </c>
      <c r="K89" s="302">
        <v>1</v>
      </c>
    </row>
    <row r="90" customFormat="1" hidden="1" spans="1:11">
      <c r="A90" s="237">
        <v>21216</v>
      </c>
      <c r="B90" s="289" t="s">
        <v>1422</v>
      </c>
      <c r="C90" s="290">
        <f>SUM(C91:C93)</f>
        <v>0</v>
      </c>
      <c r="D90" s="290">
        <v>0</v>
      </c>
      <c r="E90" s="291">
        <v>0</v>
      </c>
      <c r="F90" s="295">
        <v>0</v>
      </c>
      <c r="G90" s="296">
        <v>0</v>
      </c>
      <c r="H90" s="290">
        <v>0</v>
      </c>
      <c r="I90" s="299" t="s">
        <v>1351</v>
      </c>
      <c r="J90" s="298" t="s">
        <v>1351</v>
      </c>
      <c r="K90" s="302">
        <v>1</v>
      </c>
    </row>
    <row r="91" customFormat="1" hidden="1" spans="1:11">
      <c r="A91" s="237">
        <v>2121601</v>
      </c>
      <c r="B91" s="294" t="s">
        <v>1393</v>
      </c>
      <c r="C91" s="290">
        <v>0</v>
      </c>
      <c r="D91" s="290">
        <v>0</v>
      </c>
      <c r="E91" s="291"/>
      <c r="F91" s="295">
        <v>0</v>
      </c>
      <c r="G91" s="296">
        <v>0</v>
      </c>
      <c r="H91" s="290">
        <v>0</v>
      </c>
      <c r="I91" s="299" t="s">
        <v>1351</v>
      </c>
      <c r="J91" s="298" t="s">
        <v>1351</v>
      </c>
      <c r="K91" s="302">
        <v>1</v>
      </c>
    </row>
    <row r="92" customFormat="1" hidden="1" spans="1:11">
      <c r="A92" s="237">
        <v>2121602</v>
      </c>
      <c r="B92" s="294" t="s">
        <v>1394</v>
      </c>
      <c r="C92" s="290">
        <v>0</v>
      </c>
      <c r="D92" s="290">
        <v>0</v>
      </c>
      <c r="E92" s="291"/>
      <c r="F92" s="295">
        <v>0</v>
      </c>
      <c r="G92" s="296">
        <v>0</v>
      </c>
      <c r="H92" s="290">
        <v>0</v>
      </c>
      <c r="I92" s="299" t="s">
        <v>1351</v>
      </c>
      <c r="J92" s="298" t="s">
        <v>1351</v>
      </c>
      <c r="K92" s="302">
        <v>1</v>
      </c>
    </row>
    <row r="93" customFormat="1" hidden="1" spans="1:11">
      <c r="A93" s="237">
        <v>2121699</v>
      </c>
      <c r="B93" s="294" t="s">
        <v>1423</v>
      </c>
      <c r="C93" s="290">
        <v>0</v>
      </c>
      <c r="D93" s="290">
        <v>0</v>
      </c>
      <c r="E93" s="291"/>
      <c r="F93" s="295">
        <v>0</v>
      </c>
      <c r="G93" s="296">
        <v>0</v>
      </c>
      <c r="H93" s="290">
        <v>0</v>
      </c>
      <c r="I93" s="299" t="s">
        <v>1351</v>
      </c>
      <c r="J93" s="298" t="s">
        <v>1351</v>
      </c>
      <c r="K93" s="302">
        <v>1</v>
      </c>
    </row>
    <row r="94" customFormat="1" hidden="1" spans="1:11">
      <c r="A94" s="237">
        <v>21217</v>
      </c>
      <c r="B94" s="289" t="s">
        <v>1424</v>
      </c>
      <c r="C94" s="290">
        <f>SUM(C95:C99)</f>
        <v>0</v>
      </c>
      <c r="D94" s="290">
        <v>0</v>
      </c>
      <c r="E94" s="291">
        <v>0</v>
      </c>
      <c r="F94" s="295">
        <v>0</v>
      </c>
      <c r="G94" s="296">
        <v>0</v>
      </c>
      <c r="H94" s="290">
        <v>0</v>
      </c>
      <c r="I94" s="299" t="s">
        <v>1351</v>
      </c>
      <c r="J94" s="298" t="s">
        <v>1351</v>
      </c>
      <c r="K94" s="302">
        <v>1</v>
      </c>
    </row>
    <row r="95" customFormat="1" hidden="1" spans="1:11">
      <c r="A95" s="237">
        <v>2121701</v>
      </c>
      <c r="B95" s="294" t="s">
        <v>1411</v>
      </c>
      <c r="C95" s="290">
        <v>0</v>
      </c>
      <c r="D95" s="290">
        <v>0</v>
      </c>
      <c r="E95" s="291"/>
      <c r="F95" s="295">
        <v>0</v>
      </c>
      <c r="G95" s="296">
        <v>0</v>
      </c>
      <c r="H95" s="290">
        <v>0</v>
      </c>
      <c r="I95" s="299" t="s">
        <v>1351</v>
      </c>
      <c r="J95" s="298" t="s">
        <v>1351</v>
      </c>
      <c r="K95" s="302">
        <v>1</v>
      </c>
    </row>
    <row r="96" customFormat="1" hidden="1" spans="1:11">
      <c r="A96" s="237">
        <v>2121702</v>
      </c>
      <c r="B96" s="294" t="s">
        <v>1412</v>
      </c>
      <c r="C96" s="290">
        <v>0</v>
      </c>
      <c r="D96" s="290">
        <v>0</v>
      </c>
      <c r="E96" s="291"/>
      <c r="F96" s="295">
        <v>0</v>
      </c>
      <c r="G96" s="296">
        <v>0</v>
      </c>
      <c r="H96" s="290">
        <v>0</v>
      </c>
      <c r="I96" s="299" t="s">
        <v>1351</v>
      </c>
      <c r="J96" s="298" t="s">
        <v>1351</v>
      </c>
      <c r="K96" s="302">
        <v>1</v>
      </c>
    </row>
    <row r="97" customFormat="1" hidden="1" spans="1:11">
      <c r="A97" s="237">
        <v>2121703</v>
      </c>
      <c r="B97" s="294" t="s">
        <v>1413</v>
      </c>
      <c r="C97" s="290">
        <v>0</v>
      </c>
      <c r="D97" s="290">
        <v>0</v>
      </c>
      <c r="E97" s="291"/>
      <c r="F97" s="295">
        <v>0</v>
      </c>
      <c r="G97" s="296">
        <v>0</v>
      </c>
      <c r="H97" s="290">
        <v>0</v>
      </c>
      <c r="I97" s="299" t="s">
        <v>1351</v>
      </c>
      <c r="J97" s="298" t="s">
        <v>1351</v>
      </c>
      <c r="K97" s="302">
        <v>1</v>
      </c>
    </row>
    <row r="98" customFormat="1" hidden="1" spans="1:11">
      <c r="A98" s="237">
        <v>2121704</v>
      </c>
      <c r="B98" s="294" t="s">
        <v>1414</v>
      </c>
      <c r="C98" s="290">
        <v>0</v>
      </c>
      <c r="D98" s="290">
        <v>0</v>
      </c>
      <c r="E98" s="291"/>
      <c r="F98" s="295">
        <v>0</v>
      </c>
      <c r="G98" s="296">
        <v>0</v>
      </c>
      <c r="H98" s="290">
        <v>0</v>
      </c>
      <c r="I98" s="299" t="s">
        <v>1351</v>
      </c>
      <c r="J98" s="298" t="s">
        <v>1351</v>
      </c>
      <c r="K98" s="302">
        <v>1</v>
      </c>
    </row>
    <row r="99" customFormat="1" hidden="1" spans="1:11">
      <c r="A99" s="237">
        <v>2121799</v>
      </c>
      <c r="B99" s="294" t="s">
        <v>1425</v>
      </c>
      <c r="C99" s="290">
        <v>0</v>
      </c>
      <c r="D99" s="290">
        <v>0</v>
      </c>
      <c r="E99" s="291"/>
      <c r="F99" s="295">
        <v>0</v>
      </c>
      <c r="G99" s="296">
        <v>0</v>
      </c>
      <c r="H99" s="290">
        <v>0</v>
      </c>
      <c r="I99" s="299" t="s">
        <v>1351</v>
      </c>
      <c r="J99" s="298" t="s">
        <v>1351</v>
      </c>
      <c r="K99" s="302">
        <v>1</v>
      </c>
    </row>
    <row r="100" customFormat="1" hidden="1" spans="1:11">
      <c r="A100" s="237">
        <v>21218</v>
      </c>
      <c r="B100" s="289" t="s">
        <v>1426</v>
      </c>
      <c r="C100" s="290">
        <f>SUM(C101:C102)</f>
        <v>0</v>
      </c>
      <c r="D100" s="290">
        <v>0</v>
      </c>
      <c r="E100" s="291">
        <v>0</v>
      </c>
      <c r="F100" s="295">
        <v>0</v>
      </c>
      <c r="G100" s="296">
        <v>0</v>
      </c>
      <c r="H100" s="290">
        <v>0</v>
      </c>
      <c r="I100" s="299" t="s">
        <v>1351</v>
      </c>
      <c r="J100" s="298" t="s">
        <v>1351</v>
      </c>
      <c r="K100" s="302">
        <v>1</v>
      </c>
    </row>
    <row r="101" customFormat="1" hidden="1" spans="1:11">
      <c r="A101" s="237">
        <v>2121801</v>
      </c>
      <c r="B101" s="294" t="s">
        <v>1417</v>
      </c>
      <c r="C101" s="290">
        <v>0</v>
      </c>
      <c r="D101" s="290">
        <v>0</v>
      </c>
      <c r="E101" s="291"/>
      <c r="F101" s="295">
        <v>0</v>
      </c>
      <c r="G101" s="296">
        <v>0</v>
      </c>
      <c r="H101" s="290">
        <v>0</v>
      </c>
      <c r="I101" s="299" t="s">
        <v>1351</v>
      </c>
      <c r="J101" s="298" t="s">
        <v>1351</v>
      </c>
      <c r="K101" s="302">
        <v>1</v>
      </c>
    </row>
    <row r="102" customFormat="1" hidden="1" spans="1:11">
      <c r="A102" s="237">
        <v>2121899</v>
      </c>
      <c r="B102" s="294" t="s">
        <v>1427</v>
      </c>
      <c r="C102" s="290">
        <v>0</v>
      </c>
      <c r="D102" s="290">
        <v>0</v>
      </c>
      <c r="E102" s="291"/>
      <c r="F102" s="295">
        <v>0</v>
      </c>
      <c r="G102" s="296">
        <v>0</v>
      </c>
      <c r="H102" s="290">
        <v>0</v>
      </c>
      <c r="I102" s="299" t="s">
        <v>1351</v>
      </c>
      <c r="J102" s="298" t="s">
        <v>1351</v>
      </c>
      <c r="K102" s="302">
        <v>1</v>
      </c>
    </row>
    <row r="103" customFormat="1" hidden="1" spans="1:11">
      <c r="A103" s="237">
        <v>21219</v>
      </c>
      <c r="B103" s="289" t="s">
        <v>1428</v>
      </c>
      <c r="C103" s="290">
        <f>SUM(C104:C111)</f>
        <v>0</v>
      </c>
      <c r="D103" s="290">
        <v>0</v>
      </c>
      <c r="E103" s="291">
        <v>0</v>
      </c>
      <c r="F103" s="295">
        <v>0</v>
      </c>
      <c r="G103" s="296">
        <v>0</v>
      </c>
      <c r="H103" s="290">
        <v>0</v>
      </c>
      <c r="I103" s="299" t="s">
        <v>1351</v>
      </c>
      <c r="J103" s="298" t="s">
        <v>1351</v>
      </c>
      <c r="K103" s="302">
        <v>1</v>
      </c>
    </row>
    <row r="104" customFormat="1" hidden="1" spans="1:11">
      <c r="A104" s="237">
        <v>2121901</v>
      </c>
      <c r="B104" s="294" t="s">
        <v>1393</v>
      </c>
      <c r="C104" s="290">
        <v>0</v>
      </c>
      <c r="D104" s="290">
        <v>0</v>
      </c>
      <c r="E104" s="291"/>
      <c r="F104" s="295">
        <v>0</v>
      </c>
      <c r="G104" s="296">
        <v>0</v>
      </c>
      <c r="H104" s="290">
        <v>0</v>
      </c>
      <c r="I104" s="299" t="s">
        <v>1351</v>
      </c>
      <c r="J104" s="298" t="s">
        <v>1351</v>
      </c>
      <c r="K104" s="302">
        <v>1</v>
      </c>
    </row>
    <row r="105" customFormat="1" hidden="1" spans="1:11">
      <c r="A105" s="237">
        <v>2121902</v>
      </c>
      <c r="B105" s="294" t="s">
        <v>1394</v>
      </c>
      <c r="C105" s="290">
        <v>0</v>
      </c>
      <c r="D105" s="290">
        <v>0</v>
      </c>
      <c r="E105" s="291"/>
      <c r="F105" s="295">
        <v>0</v>
      </c>
      <c r="G105" s="296">
        <v>0</v>
      </c>
      <c r="H105" s="290">
        <v>0</v>
      </c>
      <c r="I105" s="299" t="s">
        <v>1351</v>
      </c>
      <c r="J105" s="298" t="s">
        <v>1351</v>
      </c>
      <c r="K105" s="302">
        <v>1</v>
      </c>
    </row>
    <row r="106" customFormat="1" hidden="1" spans="1:11">
      <c r="A106" s="237">
        <v>2121903</v>
      </c>
      <c r="B106" s="294" t="s">
        <v>1395</v>
      </c>
      <c r="C106" s="290">
        <v>0</v>
      </c>
      <c r="D106" s="290">
        <v>0</v>
      </c>
      <c r="E106" s="291"/>
      <c r="F106" s="295">
        <v>0</v>
      </c>
      <c r="G106" s="296">
        <v>0</v>
      </c>
      <c r="H106" s="290">
        <v>0</v>
      </c>
      <c r="I106" s="299" t="s">
        <v>1351</v>
      </c>
      <c r="J106" s="298" t="s">
        <v>1351</v>
      </c>
      <c r="K106" s="302">
        <v>1</v>
      </c>
    </row>
    <row r="107" customFormat="1" hidden="1" spans="1:11">
      <c r="A107" s="237">
        <v>2121904</v>
      </c>
      <c r="B107" s="294" t="s">
        <v>1396</v>
      </c>
      <c r="C107" s="290">
        <v>0</v>
      </c>
      <c r="D107" s="290">
        <v>0</v>
      </c>
      <c r="E107" s="291"/>
      <c r="F107" s="295">
        <v>0</v>
      </c>
      <c r="G107" s="296">
        <v>0</v>
      </c>
      <c r="H107" s="290">
        <v>0</v>
      </c>
      <c r="I107" s="299" t="s">
        <v>1351</v>
      </c>
      <c r="J107" s="298" t="s">
        <v>1351</v>
      </c>
      <c r="K107" s="302">
        <v>1</v>
      </c>
    </row>
    <row r="108" customFormat="1" hidden="1" spans="1:11">
      <c r="A108" s="237">
        <v>2121905</v>
      </c>
      <c r="B108" s="294" t="s">
        <v>1399</v>
      </c>
      <c r="C108" s="290">
        <v>0</v>
      </c>
      <c r="D108" s="290">
        <v>0</v>
      </c>
      <c r="E108" s="291"/>
      <c r="F108" s="295">
        <v>0</v>
      </c>
      <c r="G108" s="296">
        <v>0</v>
      </c>
      <c r="H108" s="290">
        <v>0</v>
      </c>
      <c r="I108" s="299" t="s">
        <v>1351</v>
      </c>
      <c r="J108" s="298" t="s">
        <v>1351</v>
      </c>
      <c r="K108" s="302">
        <v>1</v>
      </c>
    </row>
    <row r="109" hidden="1" spans="1:11">
      <c r="A109" s="237">
        <v>2121906</v>
      </c>
      <c r="B109" s="294" t="s">
        <v>1401</v>
      </c>
      <c r="C109" s="290">
        <v>0</v>
      </c>
      <c r="D109" s="290">
        <v>0</v>
      </c>
      <c r="E109" s="291"/>
      <c r="F109" s="295">
        <v>0</v>
      </c>
      <c r="G109" s="296">
        <v>0</v>
      </c>
      <c r="H109" s="290">
        <v>0</v>
      </c>
      <c r="I109" s="299" t="s">
        <v>1351</v>
      </c>
      <c r="J109" s="298" t="s">
        <v>1351</v>
      </c>
      <c r="K109" s="302">
        <v>1</v>
      </c>
    </row>
    <row r="110" hidden="1" spans="1:11">
      <c r="A110" s="237">
        <v>2121907</v>
      </c>
      <c r="B110" s="294" t="s">
        <v>1402</v>
      </c>
      <c r="C110" s="290">
        <v>0</v>
      </c>
      <c r="D110" s="290">
        <v>0</v>
      </c>
      <c r="E110" s="291"/>
      <c r="F110" s="295">
        <v>0</v>
      </c>
      <c r="G110" s="296">
        <v>0</v>
      </c>
      <c r="H110" s="290">
        <v>0</v>
      </c>
      <c r="I110" s="299" t="s">
        <v>1351</v>
      </c>
      <c r="J110" s="298" t="s">
        <v>1351</v>
      </c>
      <c r="K110" s="302">
        <v>1</v>
      </c>
    </row>
    <row r="111" hidden="1" spans="1:11">
      <c r="A111" s="237">
        <v>2121999</v>
      </c>
      <c r="B111" s="294" t="s">
        <v>1429</v>
      </c>
      <c r="C111" s="290">
        <v>0</v>
      </c>
      <c r="D111" s="290">
        <v>0</v>
      </c>
      <c r="E111" s="291"/>
      <c r="F111" s="295">
        <v>0</v>
      </c>
      <c r="G111" s="296">
        <v>0</v>
      </c>
      <c r="H111" s="290">
        <v>0</v>
      </c>
      <c r="I111" s="299" t="s">
        <v>1351</v>
      </c>
      <c r="J111" s="298" t="s">
        <v>1351</v>
      </c>
      <c r="K111" s="302">
        <v>1</v>
      </c>
    </row>
    <row r="112" spans="1:10">
      <c r="A112" s="237">
        <v>213</v>
      </c>
      <c r="B112" s="289" t="s">
        <v>776</v>
      </c>
      <c r="C112" s="290">
        <f>C113+C118+C123+C128+C131</f>
        <v>1051</v>
      </c>
      <c r="D112" s="290">
        <v>2999</v>
      </c>
      <c r="E112" s="291">
        <v>5742</v>
      </c>
      <c r="F112" s="291">
        <v>-805</v>
      </c>
      <c r="G112" s="290">
        <v>4937</v>
      </c>
      <c r="H112" s="290">
        <v>4560</v>
      </c>
      <c r="I112" s="299">
        <v>92.4</v>
      </c>
      <c r="J112" s="299">
        <v>433.9</v>
      </c>
    </row>
    <row r="113" s="217" customFormat="1" spans="1:10">
      <c r="A113" s="237">
        <v>21366</v>
      </c>
      <c r="B113" s="289" t="s">
        <v>1430</v>
      </c>
      <c r="C113" s="290">
        <f>SUM(C114:C117)</f>
        <v>0</v>
      </c>
      <c r="D113" s="290">
        <v>0</v>
      </c>
      <c r="E113" s="291">
        <v>314</v>
      </c>
      <c r="F113" s="291">
        <v>0</v>
      </c>
      <c r="G113" s="290">
        <v>314</v>
      </c>
      <c r="H113" s="290">
        <v>238</v>
      </c>
      <c r="I113" s="299">
        <v>75.8</v>
      </c>
      <c r="J113" s="299" t="s">
        <v>1351</v>
      </c>
    </row>
    <row r="114" spans="1:10">
      <c r="A114" s="237">
        <v>2136601</v>
      </c>
      <c r="B114" s="294" t="s">
        <v>1376</v>
      </c>
      <c r="C114" s="290">
        <v>0</v>
      </c>
      <c r="D114" s="290">
        <v>0</v>
      </c>
      <c r="E114" s="291">
        <v>314</v>
      </c>
      <c r="F114" s="295">
        <v>0</v>
      </c>
      <c r="G114" s="296">
        <v>314</v>
      </c>
      <c r="H114" s="290">
        <v>238</v>
      </c>
      <c r="I114" s="299">
        <v>75.8</v>
      </c>
      <c r="J114" s="299" t="s">
        <v>1351</v>
      </c>
    </row>
    <row r="115" spans="1:10">
      <c r="A115" s="237">
        <v>2136602</v>
      </c>
      <c r="B115" s="294" t="s">
        <v>1431</v>
      </c>
      <c r="C115" s="290">
        <v>0</v>
      </c>
      <c r="D115" s="290">
        <v>0</v>
      </c>
      <c r="E115" s="291"/>
      <c r="F115" s="295">
        <v>0</v>
      </c>
      <c r="G115" s="296">
        <v>0</v>
      </c>
      <c r="H115" s="290">
        <v>0</v>
      </c>
      <c r="I115" s="299" t="s">
        <v>1351</v>
      </c>
      <c r="J115" s="299" t="s">
        <v>1351</v>
      </c>
    </row>
    <row r="116" spans="1:10">
      <c r="A116" s="237">
        <v>2136603</v>
      </c>
      <c r="B116" s="294" t="s">
        <v>1432</v>
      </c>
      <c r="C116" s="290">
        <v>0</v>
      </c>
      <c r="D116" s="290">
        <v>0</v>
      </c>
      <c r="E116" s="291"/>
      <c r="F116" s="295">
        <v>0</v>
      </c>
      <c r="G116" s="296">
        <v>0</v>
      </c>
      <c r="H116" s="290">
        <v>0</v>
      </c>
      <c r="I116" s="299" t="s">
        <v>1351</v>
      </c>
      <c r="J116" s="299" t="s">
        <v>1351</v>
      </c>
    </row>
    <row r="117" spans="1:10">
      <c r="A117" s="237">
        <v>2136699</v>
      </c>
      <c r="B117" s="294" t="s">
        <v>1433</v>
      </c>
      <c r="C117" s="290">
        <v>0</v>
      </c>
      <c r="D117" s="290">
        <v>0</v>
      </c>
      <c r="E117" s="291"/>
      <c r="F117" s="295">
        <v>0</v>
      </c>
      <c r="G117" s="296">
        <v>0</v>
      </c>
      <c r="H117" s="290">
        <v>0</v>
      </c>
      <c r="I117" s="299" t="s">
        <v>1351</v>
      </c>
      <c r="J117" s="299" t="s">
        <v>1351</v>
      </c>
    </row>
    <row r="118" s="217" customFormat="1" spans="1:10">
      <c r="A118" s="237">
        <v>21367</v>
      </c>
      <c r="B118" s="289" t="s">
        <v>1434</v>
      </c>
      <c r="C118" s="290">
        <f>SUM(C119:C122)</f>
        <v>761</v>
      </c>
      <c r="D118" s="290">
        <v>599</v>
      </c>
      <c r="E118" s="291">
        <v>595</v>
      </c>
      <c r="F118" s="291">
        <v>-72</v>
      </c>
      <c r="G118" s="290">
        <v>523</v>
      </c>
      <c r="H118" s="290">
        <v>382</v>
      </c>
      <c r="I118" s="299">
        <v>73</v>
      </c>
      <c r="J118" s="299">
        <v>50.2</v>
      </c>
    </row>
    <row r="119" spans="1:10">
      <c r="A119" s="237">
        <v>2136701</v>
      </c>
      <c r="B119" s="294" t="s">
        <v>1376</v>
      </c>
      <c r="C119" s="290">
        <v>646</v>
      </c>
      <c r="D119" s="290">
        <v>519</v>
      </c>
      <c r="E119" s="291">
        <v>524</v>
      </c>
      <c r="F119" s="295">
        <v>-72</v>
      </c>
      <c r="G119" s="296">
        <v>452</v>
      </c>
      <c r="H119" s="290">
        <v>367</v>
      </c>
      <c r="I119" s="299">
        <v>81.2</v>
      </c>
      <c r="J119" s="299">
        <v>56.8</v>
      </c>
    </row>
    <row r="120" spans="1:10">
      <c r="A120" s="237">
        <v>2136702</v>
      </c>
      <c r="B120" s="294" t="s">
        <v>1431</v>
      </c>
      <c r="C120" s="290">
        <v>15</v>
      </c>
      <c r="D120" s="290">
        <v>30</v>
      </c>
      <c r="E120" s="291">
        <v>31</v>
      </c>
      <c r="F120" s="295">
        <v>0</v>
      </c>
      <c r="G120" s="296">
        <v>31</v>
      </c>
      <c r="H120" s="290">
        <v>15</v>
      </c>
      <c r="I120" s="299">
        <v>48.4</v>
      </c>
      <c r="J120" s="299">
        <v>100</v>
      </c>
    </row>
    <row r="121" s="217" customFormat="1" spans="1:10">
      <c r="A121" s="237">
        <v>2136703</v>
      </c>
      <c r="B121" s="294" t="s">
        <v>1435</v>
      </c>
      <c r="C121" s="290">
        <v>0</v>
      </c>
      <c r="D121" s="290">
        <v>0</v>
      </c>
      <c r="E121" s="291"/>
      <c r="F121" s="295">
        <v>0</v>
      </c>
      <c r="G121" s="296">
        <v>0</v>
      </c>
      <c r="H121" s="290">
        <v>0</v>
      </c>
      <c r="I121" s="299" t="s">
        <v>1351</v>
      </c>
      <c r="J121" s="299" t="s">
        <v>1351</v>
      </c>
    </row>
    <row r="122" spans="1:10">
      <c r="A122" s="237">
        <v>2136799</v>
      </c>
      <c r="B122" s="294" t="s">
        <v>1436</v>
      </c>
      <c r="C122" s="290">
        <v>100</v>
      </c>
      <c r="D122" s="290">
        <v>50</v>
      </c>
      <c r="E122" s="291">
        <v>40</v>
      </c>
      <c r="F122" s="295">
        <v>0</v>
      </c>
      <c r="G122" s="296">
        <v>40</v>
      </c>
      <c r="H122" s="290">
        <v>0</v>
      </c>
      <c r="I122" s="299">
        <v>0</v>
      </c>
      <c r="J122" s="299">
        <v>0</v>
      </c>
    </row>
    <row r="123" s="217" customFormat="1" spans="1:10">
      <c r="A123" s="237">
        <v>21369</v>
      </c>
      <c r="B123" s="289" t="s">
        <v>1437</v>
      </c>
      <c r="C123" s="290">
        <f>SUM(C124:C127)</f>
        <v>290</v>
      </c>
      <c r="D123" s="290">
        <v>2400</v>
      </c>
      <c r="E123" s="291">
        <v>4833</v>
      </c>
      <c r="F123" s="291">
        <v>-733</v>
      </c>
      <c r="G123" s="290">
        <v>4100</v>
      </c>
      <c r="H123" s="290">
        <v>3940</v>
      </c>
      <c r="I123" s="299">
        <v>96.1</v>
      </c>
      <c r="J123" s="299">
        <v>1358.6</v>
      </c>
    </row>
    <row r="124" s="217" customFormat="1" spans="1:10">
      <c r="A124" s="237">
        <v>2136901</v>
      </c>
      <c r="B124" s="294" t="s">
        <v>841</v>
      </c>
      <c r="C124" s="290">
        <v>0</v>
      </c>
      <c r="D124" s="290">
        <v>0</v>
      </c>
      <c r="E124" s="291"/>
      <c r="F124" s="295">
        <v>0</v>
      </c>
      <c r="G124" s="296">
        <v>0</v>
      </c>
      <c r="H124" s="290">
        <v>0</v>
      </c>
      <c r="I124" s="299" t="s">
        <v>1351</v>
      </c>
      <c r="J124" s="299" t="s">
        <v>1351</v>
      </c>
    </row>
    <row r="125" s="217" customFormat="1" spans="1:10">
      <c r="A125" s="237">
        <v>2136902</v>
      </c>
      <c r="B125" s="294" t="s">
        <v>1438</v>
      </c>
      <c r="C125" s="290">
        <v>290</v>
      </c>
      <c r="D125" s="290">
        <v>2400</v>
      </c>
      <c r="E125" s="291">
        <v>4166</v>
      </c>
      <c r="F125" s="295">
        <v>-271</v>
      </c>
      <c r="G125" s="296">
        <v>3895</v>
      </c>
      <c r="H125" s="290">
        <v>3735</v>
      </c>
      <c r="I125" s="299">
        <v>95.9</v>
      </c>
      <c r="J125" s="299">
        <v>1287.9</v>
      </c>
    </row>
    <row r="126" s="217" customFormat="1" spans="1:10">
      <c r="A126" s="237">
        <v>2136903</v>
      </c>
      <c r="B126" s="294" t="s">
        <v>1439</v>
      </c>
      <c r="C126" s="290">
        <v>0</v>
      </c>
      <c r="D126" s="290">
        <v>0</v>
      </c>
      <c r="E126" s="291"/>
      <c r="F126" s="295">
        <v>0</v>
      </c>
      <c r="G126" s="296">
        <v>0</v>
      </c>
      <c r="H126" s="290">
        <v>0</v>
      </c>
      <c r="I126" s="299" t="s">
        <v>1351</v>
      </c>
      <c r="J126" s="299" t="s">
        <v>1351</v>
      </c>
    </row>
    <row r="127" s="217" customFormat="1" spans="1:10">
      <c r="A127" s="237">
        <v>2136999</v>
      </c>
      <c r="B127" s="294" t="s">
        <v>1440</v>
      </c>
      <c r="C127" s="290">
        <v>0</v>
      </c>
      <c r="D127" s="290">
        <v>0</v>
      </c>
      <c r="E127" s="291">
        <v>667</v>
      </c>
      <c r="F127" s="295">
        <v>-462</v>
      </c>
      <c r="G127" s="296">
        <v>205</v>
      </c>
      <c r="H127" s="290">
        <v>205</v>
      </c>
      <c r="I127" s="299">
        <v>100</v>
      </c>
      <c r="J127" s="299" t="s">
        <v>1351</v>
      </c>
    </row>
    <row r="128" customFormat="1" hidden="1" spans="1:11">
      <c r="A128" s="237">
        <v>21370</v>
      </c>
      <c r="B128" s="289" t="s">
        <v>1441</v>
      </c>
      <c r="C128" s="290">
        <f>SUM(C129:C130)</f>
        <v>0</v>
      </c>
      <c r="D128" s="290">
        <v>0</v>
      </c>
      <c r="E128" s="291">
        <v>0</v>
      </c>
      <c r="F128" s="291">
        <v>0</v>
      </c>
      <c r="G128" s="290">
        <v>0</v>
      </c>
      <c r="H128" s="290">
        <v>0</v>
      </c>
      <c r="I128" s="299" t="s">
        <v>1351</v>
      </c>
      <c r="J128" s="299" t="s">
        <v>1351</v>
      </c>
      <c r="K128">
        <v>1</v>
      </c>
    </row>
    <row r="129" customFormat="1" hidden="1" spans="1:11">
      <c r="A129" s="237">
        <v>2137001</v>
      </c>
      <c r="B129" s="294" t="s">
        <v>1376</v>
      </c>
      <c r="C129" s="290">
        <v>0</v>
      </c>
      <c r="D129" s="290">
        <v>0</v>
      </c>
      <c r="E129" s="291"/>
      <c r="F129" s="295">
        <v>0</v>
      </c>
      <c r="G129" s="296">
        <v>0</v>
      </c>
      <c r="H129" s="290">
        <v>0</v>
      </c>
      <c r="I129" s="299" t="s">
        <v>1351</v>
      </c>
      <c r="J129" s="299" t="s">
        <v>1351</v>
      </c>
      <c r="K129">
        <v>1</v>
      </c>
    </row>
    <row r="130" customFormat="1" hidden="1" spans="1:11">
      <c r="A130" s="237">
        <v>2137099</v>
      </c>
      <c r="B130" s="294" t="s">
        <v>1442</v>
      </c>
      <c r="C130" s="290">
        <v>0</v>
      </c>
      <c r="D130" s="290">
        <v>0</v>
      </c>
      <c r="E130" s="291"/>
      <c r="F130" s="295">
        <v>0</v>
      </c>
      <c r="G130" s="296">
        <v>0</v>
      </c>
      <c r="H130" s="290">
        <v>0</v>
      </c>
      <c r="I130" s="299" t="s">
        <v>1351</v>
      </c>
      <c r="J130" s="299" t="s">
        <v>1351</v>
      </c>
      <c r="K130">
        <v>1</v>
      </c>
    </row>
    <row r="131" customFormat="1" hidden="1" spans="1:11">
      <c r="A131" s="237">
        <v>21371</v>
      </c>
      <c r="B131" s="289" t="s">
        <v>1443</v>
      </c>
      <c r="C131" s="290">
        <f>SUM(C132:C135)</f>
        <v>0</v>
      </c>
      <c r="D131" s="290">
        <v>0</v>
      </c>
      <c r="E131" s="291">
        <v>0</v>
      </c>
      <c r="F131" s="295">
        <v>0</v>
      </c>
      <c r="G131" s="296">
        <v>0</v>
      </c>
      <c r="H131" s="290">
        <v>0</v>
      </c>
      <c r="I131" s="299" t="s">
        <v>1351</v>
      </c>
      <c r="J131" s="299" t="s">
        <v>1351</v>
      </c>
      <c r="K131">
        <v>1</v>
      </c>
    </row>
    <row r="132" customFormat="1" hidden="1" spans="1:11">
      <c r="A132" s="237">
        <v>2137101</v>
      </c>
      <c r="B132" s="294" t="s">
        <v>841</v>
      </c>
      <c r="C132" s="290">
        <v>0</v>
      </c>
      <c r="D132" s="290">
        <v>0</v>
      </c>
      <c r="E132" s="291"/>
      <c r="F132" s="295">
        <v>0</v>
      </c>
      <c r="G132" s="296">
        <v>0</v>
      </c>
      <c r="H132" s="290">
        <v>0</v>
      </c>
      <c r="I132" s="299" t="s">
        <v>1351</v>
      </c>
      <c r="J132" s="299" t="s">
        <v>1351</v>
      </c>
      <c r="K132">
        <v>1</v>
      </c>
    </row>
    <row r="133" customFormat="1" hidden="1" spans="1:11">
      <c r="A133" s="237">
        <v>2137102</v>
      </c>
      <c r="B133" s="294" t="s">
        <v>1444</v>
      </c>
      <c r="C133" s="290">
        <v>0</v>
      </c>
      <c r="D133" s="290">
        <v>0</v>
      </c>
      <c r="E133" s="291"/>
      <c r="F133" s="295">
        <v>0</v>
      </c>
      <c r="G133" s="296">
        <v>0</v>
      </c>
      <c r="H133" s="290">
        <v>0</v>
      </c>
      <c r="I133" s="299" t="s">
        <v>1351</v>
      </c>
      <c r="J133" s="299" t="s">
        <v>1351</v>
      </c>
      <c r="K133">
        <v>1</v>
      </c>
    </row>
    <row r="134" customFormat="1" hidden="1" spans="1:11">
      <c r="A134" s="237">
        <v>2137103</v>
      </c>
      <c r="B134" s="294" t="s">
        <v>1439</v>
      </c>
      <c r="C134" s="290">
        <v>0</v>
      </c>
      <c r="D134" s="290">
        <v>0</v>
      </c>
      <c r="E134" s="291"/>
      <c r="F134" s="295">
        <v>0</v>
      </c>
      <c r="G134" s="296">
        <v>0</v>
      </c>
      <c r="H134" s="290">
        <v>0</v>
      </c>
      <c r="I134" s="299" t="s">
        <v>1351</v>
      </c>
      <c r="J134" s="299" t="s">
        <v>1351</v>
      </c>
      <c r="K134">
        <v>1</v>
      </c>
    </row>
    <row r="135" customFormat="1" hidden="1" spans="1:11">
      <c r="A135" s="237">
        <v>2137199</v>
      </c>
      <c r="B135" s="294" t="s">
        <v>1445</v>
      </c>
      <c r="C135" s="290">
        <v>0</v>
      </c>
      <c r="D135" s="290">
        <v>0</v>
      </c>
      <c r="E135" s="291"/>
      <c r="F135" s="295">
        <v>0</v>
      </c>
      <c r="G135" s="296">
        <v>0</v>
      </c>
      <c r="H135" s="290">
        <v>0</v>
      </c>
      <c r="I135" s="299" t="s">
        <v>1351</v>
      </c>
      <c r="J135" s="299" t="s">
        <v>1351</v>
      </c>
      <c r="K135">
        <v>1</v>
      </c>
    </row>
    <row r="136" customFormat="1" hidden="1" spans="1:11">
      <c r="A136" s="237">
        <v>214</v>
      </c>
      <c r="B136" s="289" t="s">
        <v>872</v>
      </c>
      <c r="C136" s="290">
        <f>C137+C142+C147+C156+C163+C172+C175+C178</f>
        <v>0</v>
      </c>
      <c r="D136" s="290">
        <v>0</v>
      </c>
      <c r="E136" s="291">
        <v>0</v>
      </c>
      <c r="F136" s="295">
        <v>0</v>
      </c>
      <c r="G136" s="296">
        <v>0</v>
      </c>
      <c r="H136" s="290">
        <v>0</v>
      </c>
      <c r="I136" s="299" t="s">
        <v>1351</v>
      </c>
      <c r="J136" s="299" t="s">
        <v>1351</v>
      </c>
      <c r="K136">
        <v>1</v>
      </c>
    </row>
    <row r="137" customFormat="1" hidden="1" spans="1:11">
      <c r="A137" s="237">
        <v>21460</v>
      </c>
      <c r="B137" s="289" t="s">
        <v>1446</v>
      </c>
      <c r="C137" s="290">
        <f>SUM(C138:C141)</f>
        <v>0</v>
      </c>
      <c r="D137" s="290">
        <v>0</v>
      </c>
      <c r="E137" s="291">
        <v>0</v>
      </c>
      <c r="F137" s="295">
        <v>0</v>
      </c>
      <c r="G137" s="296">
        <v>0</v>
      </c>
      <c r="H137" s="290">
        <v>0</v>
      </c>
      <c r="I137" s="299" t="s">
        <v>1351</v>
      </c>
      <c r="J137" s="299" t="s">
        <v>1351</v>
      </c>
      <c r="K137">
        <v>1</v>
      </c>
    </row>
    <row r="138" customFormat="1" hidden="1" spans="1:11">
      <c r="A138" s="237">
        <v>2146001</v>
      </c>
      <c r="B138" s="294" t="s">
        <v>874</v>
      </c>
      <c r="C138" s="290">
        <v>0</v>
      </c>
      <c r="D138" s="290">
        <v>0</v>
      </c>
      <c r="E138" s="291"/>
      <c r="F138" s="295">
        <v>0</v>
      </c>
      <c r="G138" s="296">
        <v>0</v>
      </c>
      <c r="H138" s="290">
        <v>0</v>
      </c>
      <c r="I138" s="299" t="s">
        <v>1351</v>
      </c>
      <c r="J138" s="299" t="s">
        <v>1351</v>
      </c>
      <c r="K138">
        <v>1</v>
      </c>
    </row>
    <row r="139" customFormat="1" hidden="1" spans="1:11">
      <c r="A139" s="237">
        <v>2146002</v>
      </c>
      <c r="B139" s="294" t="s">
        <v>875</v>
      </c>
      <c r="C139" s="290">
        <v>0</v>
      </c>
      <c r="D139" s="290">
        <v>0</v>
      </c>
      <c r="E139" s="291"/>
      <c r="F139" s="295">
        <v>0</v>
      </c>
      <c r="G139" s="296">
        <v>0</v>
      </c>
      <c r="H139" s="290">
        <v>0</v>
      </c>
      <c r="I139" s="299" t="s">
        <v>1351</v>
      </c>
      <c r="J139" s="299" t="s">
        <v>1351</v>
      </c>
      <c r="K139">
        <v>1</v>
      </c>
    </row>
    <row r="140" customFormat="1" hidden="1" spans="1:11">
      <c r="A140" s="237">
        <v>2146003</v>
      </c>
      <c r="B140" s="294" t="s">
        <v>1447</v>
      </c>
      <c r="C140" s="290">
        <v>0</v>
      </c>
      <c r="D140" s="290">
        <v>0</v>
      </c>
      <c r="E140" s="291"/>
      <c r="F140" s="295">
        <v>0</v>
      </c>
      <c r="G140" s="296">
        <v>0</v>
      </c>
      <c r="H140" s="290">
        <v>0</v>
      </c>
      <c r="I140" s="299" t="s">
        <v>1351</v>
      </c>
      <c r="J140" s="299" t="s">
        <v>1351</v>
      </c>
      <c r="K140">
        <v>1</v>
      </c>
    </row>
    <row r="141" customFormat="1" hidden="1" spans="1:11">
      <c r="A141" s="237">
        <v>2146099</v>
      </c>
      <c r="B141" s="294" t="s">
        <v>1448</v>
      </c>
      <c r="C141" s="290">
        <v>0</v>
      </c>
      <c r="D141" s="290">
        <v>0</v>
      </c>
      <c r="E141" s="291"/>
      <c r="F141" s="295">
        <v>0</v>
      </c>
      <c r="G141" s="296">
        <v>0</v>
      </c>
      <c r="H141" s="290">
        <v>0</v>
      </c>
      <c r="I141" s="299" t="s">
        <v>1351</v>
      </c>
      <c r="J141" s="299" t="s">
        <v>1351</v>
      </c>
      <c r="K141">
        <v>1</v>
      </c>
    </row>
    <row r="142" customFormat="1" hidden="1" spans="1:11">
      <c r="A142" s="237">
        <v>21462</v>
      </c>
      <c r="B142" s="289" t="s">
        <v>1449</v>
      </c>
      <c r="C142" s="290">
        <f>SUM(C143:C146)</f>
        <v>0</v>
      </c>
      <c r="D142" s="290">
        <v>0</v>
      </c>
      <c r="E142" s="291">
        <v>0</v>
      </c>
      <c r="F142" s="295">
        <v>0</v>
      </c>
      <c r="G142" s="296">
        <v>0</v>
      </c>
      <c r="H142" s="290">
        <v>0</v>
      </c>
      <c r="I142" s="299" t="s">
        <v>1351</v>
      </c>
      <c r="J142" s="299" t="s">
        <v>1351</v>
      </c>
      <c r="K142">
        <v>1</v>
      </c>
    </row>
    <row r="143" customFormat="1" hidden="1" spans="1:11">
      <c r="A143" s="237">
        <v>2146201</v>
      </c>
      <c r="B143" s="294" t="s">
        <v>1447</v>
      </c>
      <c r="C143" s="290">
        <v>0</v>
      </c>
      <c r="D143" s="290">
        <v>0</v>
      </c>
      <c r="E143" s="291"/>
      <c r="F143" s="295">
        <v>0</v>
      </c>
      <c r="G143" s="296">
        <v>0</v>
      </c>
      <c r="H143" s="290">
        <v>0</v>
      </c>
      <c r="I143" s="299" t="s">
        <v>1351</v>
      </c>
      <c r="J143" s="299" t="s">
        <v>1351</v>
      </c>
      <c r="K143">
        <v>1</v>
      </c>
    </row>
    <row r="144" customFormat="1" hidden="1" spans="1:11">
      <c r="A144" s="237">
        <v>2146202</v>
      </c>
      <c r="B144" s="294" t="s">
        <v>1450</v>
      </c>
      <c r="C144" s="290">
        <v>0</v>
      </c>
      <c r="D144" s="290">
        <v>0</v>
      </c>
      <c r="E144" s="291"/>
      <c r="F144" s="295">
        <v>0</v>
      </c>
      <c r="G144" s="296">
        <v>0</v>
      </c>
      <c r="H144" s="290">
        <v>0</v>
      </c>
      <c r="I144" s="299" t="s">
        <v>1351</v>
      </c>
      <c r="J144" s="299" t="s">
        <v>1351</v>
      </c>
      <c r="K144">
        <v>1</v>
      </c>
    </row>
    <row r="145" customFormat="1" hidden="1" spans="1:11">
      <c r="A145" s="237">
        <v>2146203</v>
      </c>
      <c r="B145" s="294" t="s">
        <v>1451</v>
      </c>
      <c r="C145" s="290">
        <v>0</v>
      </c>
      <c r="D145" s="290">
        <v>0</v>
      </c>
      <c r="E145" s="291"/>
      <c r="F145" s="295">
        <v>0</v>
      </c>
      <c r="G145" s="296">
        <v>0</v>
      </c>
      <c r="H145" s="290">
        <v>0</v>
      </c>
      <c r="I145" s="299" t="s">
        <v>1351</v>
      </c>
      <c r="J145" s="299" t="s">
        <v>1351</v>
      </c>
      <c r="K145">
        <v>1</v>
      </c>
    </row>
    <row r="146" customFormat="1" hidden="1" spans="1:11">
      <c r="A146" s="237">
        <v>2146299</v>
      </c>
      <c r="B146" s="294" t="s">
        <v>1452</v>
      </c>
      <c r="C146" s="290">
        <v>0</v>
      </c>
      <c r="D146" s="290">
        <v>0</v>
      </c>
      <c r="E146" s="291"/>
      <c r="F146" s="295">
        <v>0</v>
      </c>
      <c r="G146" s="296">
        <v>0</v>
      </c>
      <c r="H146" s="290">
        <v>0</v>
      </c>
      <c r="I146" s="299" t="s">
        <v>1351</v>
      </c>
      <c r="J146" s="299" t="s">
        <v>1351</v>
      </c>
      <c r="K146">
        <v>1</v>
      </c>
    </row>
    <row r="147" customFormat="1" hidden="1" spans="1:11">
      <c r="A147" s="237">
        <v>21464</v>
      </c>
      <c r="B147" s="289" t="s">
        <v>1453</v>
      </c>
      <c r="C147" s="290">
        <f>SUM(C148:C155)</f>
        <v>0</v>
      </c>
      <c r="D147" s="290">
        <v>0</v>
      </c>
      <c r="E147" s="291">
        <v>0</v>
      </c>
      <c r="F147" s="295">
        <v>0</v>
      </c>
      <c r="G147" s="296">
        <v>0</v>
      </c>
      <c r="H147" s="290">
        <v>0</v>
      </c>
      <c r="I147" s="299" t="s">
        <v>1351</v>
      </c>
      <c r="J147" s="299" t="s">
        <v>1351</v>
      </c>
      <c r="K147">
        <v>1</v>
      </c>
    </row>
    <row r="148" customFormat="1" hidden="1" spans="1:11">
      <c r="A148" s="237">
        <v>2146401</v>
      </c>
      <c r="B148" s="294" t="s">
        <v>1454</v>
      </c>
      <c r="C148" s="290">
        <v>0</v>
      </c>
      <c r="D148" s="290">
        <v>0</v>
      </c>
      <c r="E148" s="291"/>
      <c r="F148" s="295">
        <v>0</v>
      </c>
      <c r="G148" s="296">
        <v>0</v>
      </c>
      <c r="H148" s="290">
        <v>0</v>
      </c>
      <c r="I148" s="299" t="s">
        <v>1351</v>
      </c>
      <c r="J148" s="299" t="s">
        <v>1351</v>
      </c>
      <c r="K148">
        <v>1</v>
      </c>
    </row>
    <row r="149" customFormat="1" hidden="1" spans="1:11">
      <c r="A149" s="237">
        <v>2146402</v>
      </c>
      <c r="B149" s="294" t="s">
        <v>1455</v>
      </c>
      <c r="C149" s="290">
        <v>0</v>
      </c>
      <c r="D149" s="290">
        <v>0</v>
      </c>
      <c r="E149" s="291"/>
      <c r="F149" s="295">
        <v>0</v>
      </c>
      <c r="G149" s="296">
        <v>0</v>
      </c>
      <c r="H149" s="290">
        <v>0</v>
      </c>
      <c r="I149" s="299" t="s">
        <v>1351</v>
      </c>
      <c r="J149" s="299" t="s">
        <v>1351</v>
      </c>
      <c r="K149">
        <v>1</v>
      </c>
    </row>
    <row r="150" customFormat="1" hidden="1" spans="1:11">
      <c r="A150" s="237">
        <v>2146403</v>
      </c>
      <c r="B150" s="294" t="s">
        <v>1456</v>
      </c>
      <c r="C150" s="290">
        <v>0</v>
      </c>
      <c r="D150" s="290">
        <v>0</v>
      </c>
      <c r="E150" s="291"/>
      <c r="F150" s="295">
        <v>0</v>
      </c>
      <c r="G150" s="296">
        <v>0</v>
      </c>
      <c r="H150" s="290">
        <v>0</v>
      </c>
      <c r="I150" s="299" t="s">
        <v>1351</v>
      </c>
      <c r="J150" s="299" t="s">
        <v>1351</v>
      </c>
      <c r="K150">
        <v>1</v>
      </c>
    </row>
    <row r="151" customFormat="1" hidden="1" spans="1:11">
      <c r="A151" s="237">
        <v>2146404</v>
      </c>
      <c r="B151" s="294" t="s">
        <v>1457</v>
      </c>
      <c r="C151" s="290">
        <v>0</v>
      </c>
      <c r="D151" s="290">
        <v>0</v>
      </c>
      <c r="E151" s="291"/>
      <c r="F151" s="295">
        <v>0</v>
      </c>
      <c r="G151" s="296">
        <v>0</v>
      </c>
      <c r="H151" s="290">
        <v>0</v>
      </c>
      <c r="I151" s="299" t="s">
        <v>1351</v>
      </c>
      <c r="J151" s="299" t="s">
        <v>1351</v>
      </c>
      <c r="K151">
        <v>1</v>
      </c>
    </row>
    <row r="152" customFormat="1" hidden="1" spans="1:11">
      <c r="A152" s="237">
        <v>2146405</v>
      </c>
      <c r="B152" s="294" t="s">
        <v>1458</v>
      </c>
      <c r="C152" s="290">
        <v>0</v>
      </c>
      <c r="D152" s="290">
        <v>0</v>
      </c>
      <c r="E152" s="291"/>
      <c r="F152" s="295">
        <v>0</v>
      </c>
      <c r="G152" s="296">
        <v>0</v>
      </c>
      <c r="H152" s="290">
        <v>0</v>
      </c>
      <c r="I152" s="299" t="s">
        <v>1351</v>
      </c>
      <c r="J152" s="299" t="s">
        <v>1351</v>
      </c>
      <c r="K152">
        <v>1</v>
      </c>
    </row>
    <row r="153" customFormat="1" hidden="1" spans="1:11">
      <c r="A153" s="237">
        <v>2146406</v>
      </c>
      <c r="B153" s="294" t="s">
        <v>1459</v>
      </c>
      <c r="C153" s="290">
        <v>0</v>
      </c>
      <c r="D153" s="290">
        <v>0</v>
      </c>
      <c r="E153" s="291"/>
      <c r="F153" s="295">
        <v>0</v>
      </c>
      <c r="G153" s="296">
        <v>0</v>
      </c>
      <c r="H153" s="290">
        <v>0</v>
      </c>
      <c r="I153" s="299" t="s">
        <v>1351</v>
      </c>
      <c r="J153" s="299" t="s">
        <v>1351</v>
      </c>
      <c r="K153">
        <v>1</v>
      </c>
    </row>
    <row r="154" customFormat="1" hidden="1" spans="1:11">
      <c r="A154" s="237">
        <v>2146407</v>
      </c>
      <c r="B154" s="294" t="s">
        <v>1460</v>
      </c>
      <c r="C154" s="290">
        <v>0</v>
      </c>
      <c r="D154" s="290">
        <v>0</v>
      </c>
      <c r="E154" s="291"/>
      <c r="F154" s="295">
        <v>0</v>
      </c>
      <c r="G154" s="296">
        <v>0</v>
      </c>
      <c r="H154" s="290">
        <v>0</v>
      </c>
      <c r="I154" s="299" t="s">
        <v>1351</v>
      </c>
      <c r="J154" s="299" t="s">
        <v>1351</v>
      </c>
      <c r="K154">
        <v>1</v>
      </c>
    </row>
    <row r="155" customFormat="1" hidden="1" spans="1:11">
      <c r="A155" s="237">
        <v>2146499</v>
      </c>
      <c r="B155" s="294" t="s">
        <v>1461</v>
      </c>
      <c r="C155" s="290">
        <v>0</v>
      </c>
      <c r="D155" s="290">
        <v>0</v>
      </c>
      <c r="E155" s="291"/>
      <c r="F155" s="295">
        <v>0</v>
      </c>
      <c r="G155" s="296">
        <v>0</v>
      </c>
      <c r="H155" s="290">
        <v>0</v>
      </c>
      <c r="I155" s="299" t="s">
        <v>1351</v>
      </c>
      <c r="J155" s="299" t="s">
        <v>1351</v>
      </c>
      <c r="K155">
        <v>1</v>
      </c>
    </row>
    <row r="156" customFormat="1" hidden="1" spans="1:11">
      <c r="A156" s="237">
        <v>21468</v>
      </c>
      <c r="B156" s="289" t="s">
        <v>1462</v>
      </c>
      <c r="C156" s="290">
        <f>SUM(C157:C162)</f>
        <v>0</v>
      </c>
      <c r="D156" s="290">
        <v>0</v>
      </c>
      <c r="E156" s="291">
        <v>0</v>
      </c>
      <c r="F156" s="295">
        <v>0</v>
      </c>
      <c r="G156" s="296">
        <v>0</v>
      </c>
      <c r="H156" s="290">
        <v>0</v>
      </c>
      <c r="I156" s="299" t="s">
        <v>1351</v>
      </c>
      <c r="J156" s="299" t="s">
        <v>1351</v>
      </c>
      <c r="K156">
        <v>1</v>
      </c>
    </row>
    <row r="157" customFormat="1" hidden="1" spans="1:11">
      <c r="A157" s="237">
        <v>2146801</v>
      </c>
      <c r="B157" s="294" t="s">
        <v>1463</v>
      </c>
      <c r="C157" s="290">
        <v>0</v>
      </c>
      <c r="D157" s="290">
        <v>0</v>
      </c>
      <c r="E157" s="291"/>
      <c r="F157" s="295">
        <v>0</v>
      </c>
      <c r="G157" s="296">
        <v>0</v>
      </c>
      <c r="H157" s="290">
        <v>0</v>
      </c>
      <c r="I157" s="299" t="s">
        <v>1351</v>
      </c>
      <c r="J157" s="299" t="s">
        <v>1351</v>
      </c>
      <c r="K157">
        <v>1</v>
      </c>
    </row>
    <row r="158" customFormat="1" hidden="1" spans="1:11">
      <c r="A158" s="237">
        <v>2146802</v>
      </c>
      <c r="B158" s="294" t="s">
        <v>1464</v>
      </c>
      <c r="C158" s="290">
        <v>0</v>
      </c>
      <c r="D158" s="290">
        <v>0</v>
      </c>
      <c r="E158" s="291"/>
      <c r="F158" s="295">
        <v>0</v>
      </c>
      <c r="G158" s="296">
        <v>0</v>
      </c>
      <c r="H158" s="290">
        <v>0</v>
      </c>
      <c r="I158" s="299" t="s">
        <v>1351</v>
      </c>
      <c r="J158" s="299" t="s">
        <v>1351</v>
      </c>
      <c r="K158">
        <v>1</v>
      </c>
    </row>
    <row r="159" customFormat="1" hidden="1" spans="1:11">
      <c r="A159" s="237">
        <v>2146803</v>
      </c>
      <c r="B159" s="294" t="s">
        <v>1465</v>
      </c>
      <c r="C159" s="290">
        <v>0</v>
      </c>
      <c r="D159" s="290">
        <v>0</v>
      </c>
      <c r="E159" s="291"/>
      <c r="F159" s="295">
        <v>0</v>
      </c>
      <c r="G159" s="296">
        <v>0</v>
      </c>
      <c r="H159" s="290">
        <v>0</v>
      </c>
      <c r="I159" s="299" t="s">
        <v>1351</v>
      </c>
      <c r="J159" s="299" t="s">
        <v>1351</v>
      </c>
      <c r="K159">
        <v>1</v>
      </c>
    </row>
    <row r="160" customFormat="1" hidden="1" spans="1:11">
      <c r="A160" s="237">
        <v>2146804</v>
      </c>
      <c r="B160" s="294" t="s">
        <v>1466</v>
      </c>
      <c r="C160" s="290">
        <v>0</v>
      </c>
      <c r="D160" s="290">
        <v>0</v>
      </c>
      <c r="E160" s="291"/>
      <c r="F160" s="295">
        <v>0</v>
      </c>
      <c r="G160" s="296">
        <v>0</v>
      </c>
      <c r="H160" s="290">
        <v>0</v>
      </c>
      <c r="I160" s="299" t="s">
        <v>1351</v>
      </c>
      <c r="J160" s="299" t="s">
        <v>1351</v>
      </c>
      <c r="K160">
        <v>1</v>
      </c>
    </row>
    <row r="161" customFormat="1" hidden="1" spans="1:11">
      <c r="A161" s="237">
        <v>2146805</v>
      </c>
      <c r="B161" s="294" t="s">
        <v>1467</v>
      </c>
      <c r="C161" s="290">
        <v>0</v>
      </c>
      <c r="D161" s="290">
        <v>0</v>
      </c>
      <c r="E161" s="291"/>
      <c r="F161" s="295">
        <v>0</v>
      </c>
      <c r="G161" s="296">
        <v>0</v>
      </c>
      <c r="H161" s="290">
        <v>0</v>
      </c>
      <c r="I161" s="299" t="s">
        <v>1351</v>
      </c>
      <c r="J161" s="299" t="s">
        <v>1351</v>
      </c>
      <c r="K161">
        <v>1</v>
      </c>
    </row>
    <row r="162" customFormat="1" hidden="1" spans="1:11">
      <c r="A162" s="237">
        <v>2146899</v>
      </c>
      <c r="B162" s="294" t="s">
        <v>1468</v>
      </c>
      <c r="C162" s="290">
        <v>0</v>
      </c>
      <c r="D162" s="290">
        <v>0</v>
      </c>
      <c r="E162" s="291"/>
      <c r="F162" s="295">
        <v>0</v>
      </c>
      <c r="G162" s="296">
        <v>0</v>
      </c>
      <c r="H162" s="290">
        <v>0</v>
      </c>
      <c r="I162" s="299" t="s">
        <v>1351</v>
      </c>
      <c r="J162" s="299" t="s">
        <v>1351</v>
      </c>
      <c r="K162">
        <v>1</v>
      </c>
    </row>
    <row r="163" customFormat="1" hidden="1" spans="1:11">
      <c r="A163" s="237">
        <v>21469</v>
      </c>
      <c r="B163" s="289" t="s">
        <v>1469</v>
      </c>
      <c r="C163" s="290">
        <f>SUM(C164:C171)</f>
        <v>0</v>
      </c>
      <c r="D163" s="290">
        <v>0</v>
      </c>
      <c r="E163" s="291">
        <v>0</v>
      </c>
      <c r="F163" s="295">
        <v>0</v>
      </c>
      <c r="G163" s="296">
        <v>0</v>
      </c>
      <c r="H163" s="290">
        <v>0</v>
      </c>
      <c r="I163" s="299" t="s">
        <v>1351</v>
      </c>
      <c r="J163" s="299" t="s">
        <v>1351</v>
      </c>
      <c r="K163">
        <v>1</v>
      </c>
    </row>
    <row r="164" customFormat="1" hidden="1" spans="1:11">
      <c r="A164" s="237">
        <v>2146901</v>
      </c>
      <c r="B164" s="294" t="s">
        <v>1470</v>
      </c>
      <c r="C164" s="290">
        <v>0</v>
      </c>
      <c r="D164" s="290">
        <v>0</v>
      </c>
      <c r="E164" s="291"/>
      <c r="F164" s="295">
        <v>0</v>
      </c>
      <c r="G164" s="296">
        <v>0</v>
      </c>
      <c r="H164" s="290">
        <v>0</v>
      </c>
      <c r="I164" s="299" t="s">
        <v>1351</v>
      </c>
      <c r="J164" s="299" t="s">
        <v>1351</v>
      </c>
      <c r="K164">
        <v>1</v>
      </c>
    </row>
    <row r="165" customFormat="1" hidden="1" spans="1:11">
      <c r="A165" s="237">
        <v>2146902</v>
      </c>
      <c r="B165" s="294" t="s">
        <v>902</v>
      </c>
      <c r="C165" s="290">
        <v>0</v>
      </c>
      <c r="D165" s="290">
        <v>0</v>
      </c>
      <c r="E165" s="291"/>
      <c r="F165" s="295">
        <v>0</v>
      </c>
      <c r="G165" s="296">
        <v>0</v>
      </c>
      <c r="H165" s="290">
        <v>0</v>
      </c>
      <c r="I165" s="299" t="s">
        <v>1351</v>
      </c>
      <c r="J165" s="299" t="s">
        <v>1351</v>
      </c>
      <c r="K165">
        <v>1</v>
      </c>
    </row>
    <row r="166" customFormat="1" hidden="1" spans="1:11">
      <c r="A166" s="237">
        <v>2146903</v>
      </c>
      <c r="B166" s="294" t="s">
        <v>1471</v>
      </c>
      <c r="C166" s="290">
        <v>0</v>
      </c>
      <c r="D166" s="290">
        <v>0</v>
      </c>
      <c r="E166" s="291"/>
      <c r="F166" s="295">
        <v>0</v>
      </c>
      <c r="G166" s="296">
        <v>0</v>
      </c>
      <c r="H166" s="290">
        <v>0</v>
      </c>
      <c r="I166" s="299" t="s">
        <v>1351</v>
      </c>
      <c r="J166" s="299" t="s">
        <v>1351</v>
      </c>
      <c r="K166">
        <v>1</v>
      </c>
    </row>
    <row r="167" customFormat="1" hidden="1" spans="1:11">
      <c r="A167" s="237">
        <v>2146904</v>
      </c>
      <c r="B167" s="294" t="s">
        <v>1472</v>
      </c>
      <c r="C167" s="290">
        <v>0</v>
      </c>
      <c r="D167" s="290">
        <v>0</v>
      </c>
      <c r="E167" s="291"/>
      <c r="F167" s="295">
        <v>0</v>
      </c>
      <c r="G167" s="296">
        <v>0</v>
      </c>
      <c r="H167" s="290">
        <v>0</v>
      </c>
      <c r="I167" s="299" t="s">
        <v>1351</v>
      </c>
      <c r="J167" s="299" t="s">
        <v>1351</v>
      </c>
      <c r="K167">
        <v>1</v>
      </c>
    </row>
    <row r="168" customFormat="1" hidden="1" spans="1:11">
      <c r="A168" s="237">
        <v>2146906</v>
      </c>
      <c r="B168" s="294" t="s">
        <v>1473</v>
      </c>
      <c r="C168" s="290">
        <v>0</v>
      </c>
      <c r="D168" s="290">
        <v>0</v>
      </c>
      <c r="E168" s="291"/>
      <c r="F168" s="295">
        <v>0</v>
      </c>
      <c r="G168" s="296">
        <v>0</v>
      </c>
      <c r="H168" s="290">
        <v>0</v>
      </c>
      <c r="I168" s="299" t="s">
        <v>1351</v>
      </c>
      <c r="J168" s="299" t="s">
        <v>1351</v>
      </c>
      <c r="K168">
        <v>1</v>
      </c>
    </row>
    <row r="169" customFormat="1" hidden="1" spans="1:11">
      <c r="A169" s="237">
        <v>2146907</v>
      </c>
      <c r="B169" s="294" t="s">
        <v>1474</v>
      </c>
      <c r="C169" s="290">
        <v>0</v>
      </c>
      <c r="D169" s="290">
        <v>0</v>
      </c>
      <c r="E169" s="291"/>
      <c r="F169" s="295">
        <v>0</v>
      </c>
      <c r="G169" s="296">
        <v>0</v>
      </c>
      <c r="H169" s="290">
        <v>0</v>
      </c>
      <c r="I169" s="299" t="s">
        <v>1351</v>
      </c>
      <c r="J169" s="299" t="s">
        <v>1351</v>
      </c>
      <c r="K169">
        <v>1</v>
      </c>
    </row>
    <row r="170" customFormat="1" hidden="1" spans="1:11">
      <c r="A170" s="237">
        <v>2146908</v>
      </c>
      <c r="B170" s="294" t="s">
        <v>1475</v>
      </c>
      <c r="C170" s="290">
        <v>0</v>
      </c>
      <c r="D170" s="290">
        <v>0</v>
      </c>
      <c r="E170" s="291"/>
      <c r="F170" s="295">
        <v>0</v>
      </c>
      <c r="G170" s="296">
        <v>0</v>
      </c>
      <c r="H170" s="290">
        <v>0</v>
      </c>
      <c r="I170" s="299" t="s">
        <v>1351</v>
      </c>
      <c r="J170" s="299" t="s">
        <v>1351</v>
      </c>
      <c r="K170">
        <v>1</v>
      </c>
    </row>
    <row r="171" customFormat="1" hidden="1" spans="1:11">
      <c r="A171" s="237">
        <v>2146999</v>
      </c>
      <c r="B171" s="294" t="s">
        <v>1476</v>
      </c>
      <c r="C171" s="290">
        <v>0</v>
      </c>
      <c r="D171" s="290">
        <v>0</v>
      </c>
      <c r="E171" s="291"/>
      <c r="F171" s="295">
        <v>0</v>
      </c>
      <c r="G171" s="296">
        <v>0</v>
      </c>
      <c r="H171" s="290">
        <v>0</v>
      </c>
      <c r="I171" s="299" t="s">
        <v>1351</v>
      </c>
      <c r="J171" s="299" t="s">
        <v>1351</v>
      </c>
      <c r="K171">
        <v>1</v>
      </c>
    </row>
    <row r="172" customFormat="1" hidden="1" spans="1:11">
      <c r="A172" s="237">
        <v>21470</v>
      </c>
      <c r="B172" s="289" t="s">
        <v>1477</v>
      </c>
      <c r="C172" s="290">
        <f>SUM(C173:C174)</f>
        <v>0</v>
      </c>
      <c r="D172" s="290">
        <v>0</v>
      </c>
      <c r="E172" s="291">
        <v>0</v>
      </c>
      <c r="F172" s="295">
        <v>0</v>
      </c>
      <c r="G172" s="296">
        <v>0</v>
      </c>
      <c r="H172" s="290">
        <v>0</v>
      </c>
      <c r="I172" s="299" t="s">
        <v>1351</v>
      </c>
      <c r="J172" s="299" t="s">
        <v>1351</v>
      </c>
      <c r="K172">
        <v>1</v>
      </c>
    </row>
    <row r="173" customFormat="1" hidden="1" spans="1:11">
      <c r="A173" s="237">
        <v>2147001</v>
      </c>
      <c r="B173" s="294" t="s">
        <v>874</v>
      </c>
      <c r="C173" s="290">
        <v>0</v>
      </c>
      <c r="D173" s="290">
        <v>0</v>
      </c>
      <c r="E173" s="291"/>
      <c r="F173" s="295">
        <v>0</v>
      </c>
      <c r="G173" s="296">
        <v>0</v>
      </c>
      <c r="H173" s="290">
        <v>0</v>
      </c>
      <c r="I173" s="299" t="s">
        <v>1351</v>
      </c>
      <c r="J173" s="299" t="s">
        <v>1351</v>
      </c>
      <c r="K173">
        <v>1</v>
      </c>
    </row>
    <row r="174" customFormat="1" hidden="1" spans="1:11">
      <c r="A174" s="237">
        <v>2147099</v>
      </c>
      <c r="B174" s="294" t="s">
        <v>1478</v>
      </c>
      <c r="C174" s="290">
        <v>0</v>
      </c>
      <c r="D174" s="290">
        <v>0</v>
      </c>
      <c r="E174" s="291"/>
      <c r="F174" s="295">
        <v>0</v>
      </c>
      <c r="G174" s="296">
        <v>0</v>
      </c>
      <c r="H174" s="290">
        <v>0</v>
      </c>
      <c r="I174" s="299" t="s">
        <v>1351</v>
      </c>
      <c r="J174" s="299" t="s">
        <v>1351</v>
      </c>
      <c r="K174">
        <v>1</v>
      </c>
    </row>
    <row r="175" customFormat="1" hidden="1" spans="1:11">
      <c r="A175" s="237">
        <v>21471</v>
      </c>
      <c r="B175" s="289" t="s">
        <v>1479</v>
      </c>
      <c r="C175" s="290">
        <f>SUM(C176:C177)</f>
        <v>0</v>
      </c>
      <c r="D175" s="290">
        <v>0</v>
      </c>
      <c r="E175" s="291">
        <v>0</v>
      </c>
      <c r="F175" s="295">
        <v>0</v>
      </c>
      <c r="G175" s="296">
        <v>0</v>
      </c>
      <c r="H175" s="290">
        <v>0</v>
      </c>
      <c r="I175" s="299" t="s">
        <v>1351</v>
      </c>
      <c r="J175" s="299" t="s">
        <v>1351</v>
      </c>
      <c r="K175">
        <v>1</v>
      </c>
    </row>
    <row r="176" customFormat="1" hidden="1" spans="1:11">
      <c r="A176" s="237">
        <v>2147101</v>
      </c>
      <c r="B176" s="294" t="s">
        <v>874</v>
      </c>
      <c r="C176" s="290">
        <v>0</v>
      </c>
      <c r="D176" s="290">
        <v>0</v>
      </c>
      <c r="E176" s="291"/>
      <c r="F176" s="295">
        <v>0</v>
      </c>
      <c r="G176" s="296">
        <v>0</v>
      </c>
      <c r="H176" s="290">
        <v>0</v>
      </c>
      <c r="I176" s="299" t="s">
        <v>1351</v>
      </c>
      <c r="J176" s="299" t="s">
        <v>1351</v>
      </c>
      <c r="K176">
        <v>1</v>
      </c>
    </row>
    <row r="177" customFormat="1" hidden="1" spans="1:11">
      <c r="A177" s="237">
        <v>2147199</v>
      </c>
      <c r="B177" s="294" t="s">
        <v>1480</v>
      </c>
      <c r="C177" s="290">
        <v>0</v>
      </c>
      <c r="D177" s="290">
        <v>0</v>
      </c>
      <c r="E177" s="291"/>
      <c r="F177" s="295">
        <v>0</v>
      </c>
      <c r="G177" s="296">
        <v>0</v>
      </c>
      <c r="H177" s="290">
        <v>0</v>
      </c>
      <c r="I177" s="299" t="s">
        <v>1351</v>
      </c>
      <c r="J177" s="299" t="s">
        <v>1351</v>
      </c>
      <c r="K177">
        <v>1</v>
      </c>
    </row>
    <row r="178" customFormat="1" hidden="1" spans="1:11">
      <c r="A178" s="237">
        <v>21472</v>
      </c>
      <c r="B178" s="289" t="s">
        <v>1481</v>
      </c>
      <c r="C178" s="290"/>
      <c r="D178" s="290"/>
      <c r="E178" s="291"/>
      <c r="F178" s="295">
        <v>0</v>
      </c>
      <c r="G178" s="296">
        <v>0</v>
      </c>
      <c r="H178" s="290">
        <v>0</v>
      </c>
      <c r="I178" s="299" t="s">
        <v>1351</v>
      </c>
      <c r="J178" s="299" t="s">
        <v>1351</v>
      </c>
      <c r="K178">
        <v>1</v>
      </c>
    </row>
    <row r="179" customFormat="1" hidden="1" spans="1:11">
      <c r="A179" s="237">
        <v>215</v>
      </c>
      <c r="B179" s="289" t="s">
        <v>923</v>
      </c>
      <c r="C179" s="290">
        <f>C180</f>
        <v>0</v>
      </c>
      <c r="D179" s="290">
        <v>0</v>
      </c>
      <c r="E179" s="291">
        <v>0</v>
      </c>
      <c r="F179" s="295">
        <v>0</v>
      </c>
      <c r="G179" s="296">
        <v>0</v>
      </c>
      <c r="H179" s="290">
        <v>0</v>
      </c>
      <c r="I179" s="299" t="s">
        <v>1351</v>
      </c>
      <c r="J179" s="299" t="s">
        <v>1351</v>
      </c>
      <c r="K179">
        <v>1</v>
      </c>
    </row>
    <row r="180" customFormat="1" hidden="1" spans="1:11">
      <c r="A180" s="237">
        <v>21562</v>
      </c>
      <c r="B180" s="289" t="s">
        <v>1482</v>
      </c>
      <c r="C180" s="290">
        <f>SUM(C181:C183)</f>
        <v>0</v>
      </c>
      <c r="D180" s="290">
        <v>0</v>
      </c>
      <c r="E180" s="291">
        <v>0</v>
      </c>
      <c r="F180" s="295">
        <v>0</v>
      </c>
      <c r="G180" s="296">
        <v>0</v>
      </c>
      <c r="H180" s="290">
        <v>0</v>
      </c>
      <c r="I180" s="299" t="s">
        <v>1351</v>
      </c>
      <c r="J180" s="299" t="s">
        <v>1351</v>
      </c>
      <c r="K180">
        <v>1</v>
      </c>
    </row>
    <row r="181" customFormat="1" hidden="1" spans="1:11">
      <c r="A181" s="237">
        <v>2156201</v>
      </c>
      <c r="B181" s="294" t="s">
        <v>1483</v>
      </c>
      <c r="C181" s="290">
        <v>0</v>
      </c>
      <c r="D181" s="290">
        <v>0</v>
      </c>
      <c r="E181" s="291"/>
      <c r="F181" s="295">
        <v>0</v>
      </c>
      <c r="G181" s="296">
        <v>0</v>
      </c>
      <c r="H181" s="290">
        <v>0</v>
      </c>
      <c r="I181" s="299" t="s">
        <v>1351</v>
      </c>
      <c r="J181" s="299" t="s">
        <v>1351</v>
      </c>
      <c r="K181">
        <v>1</v>
      </c>
    </row>
    <row r="182" customFormat="1" hidden="1" spans="1:11">
      <c r="A182" s="237">
        <v>2156202</v>
      </c>
      <c r="B182" s="294" t="s">
        <v>1484</v>
      </c>
      <c r="C182" s="290">
        <v>0</v>
      </c>
      <c r="D182" s="290">
        <v>0</v>
      </c>
      <c r="E182" s="291"/>
      <c r="F182" s="295">
        <v>0</v>
      </c>
      <c r="G182" s="296">
        <v>0</v>
      </c>
      <c r="H182" s="290">
        <v>0</v>
      </c>
      <c r="I182" s="299" t="s">
        <v>1351</v>
      </c>
      <c r="J182" s="299" t="s">
        <v>1351</v>
      </c>
      <c r="K182">
        <v>1</v>
      </c>
    </row>
    <row r="183" customFormat="1" hidden="1" spans="1:11">
      <c r="A183" s="237">
        <v>2156299</v>
      </c>
      <c r="B183" s="294" t="s">
        <v>1485</v>
      </c>
      <c r="C183" s="290">
        <v>0</v>
      </c>
      <c r="D183" s="290">
        <v>0</v>
      </c>
      <c r="E183" s="291">
        <v>0</v>
      </c>
      <c r="F183" s="295">
        <v>0</v>
      </c>
      <c r="G183" s="296">
        <v>0</v>
      </c>
      <c r="H183" s="290">
        <v>0</v>
      </c>
      <c r="I183" s="299" t="s">
        <v>1351</v>
      </c>
      <c r="J183" s="299" t="s">
        <v>1351</v>
      </c>
      <c r="K183">
        <v>1</v>
      </c>
    </row>
    <row r="184" customFormat="1" hidden="1" spans="1:11">
      <c r="A184" s="237">
        <v>217</v>
      </c>
      <c r="B184" s="289" t="s">
        <v>984</v>
      </c>
      <c r="C184" s="290">
        <f>SUM(C185:C186)</f>
        <v>0</v>
      </c>
      <c r="D184" s="290">
        <v>0</v>
      </c>
      <c r="E184" s="291">
        <v>0</v>
      </c>
      <c r="F184" s="295">
        <v>0</v>
      </c>
      <c r="G184" s="296">
        <v>0</v>
      </c>
      <c r="H184" s="290">
        <v>0</v>
      </c>
      <c r="I184" s="299" t="s">
        <v>1351</v>
      </c>
      <c r="J184" s="299" t="s">
        <v>1351</v>
      </c>
      <c r="K184">
        <v>1</v>
      </c>
    </row>
    <row r="185" customFormat="1" hidden="1" spans="1:11">
      <c r="A185" s="237">
        <v>2170402</v>
      </c>
      <c r="B185" s="294" t="s">
        <v>1486</v>
      </c>
      <c r="C185" s="290">
        <v>0</v>
      </c>
      <c r="D185" s="290">
        <v>0</v>
      </c>
      <c r="E185" s="291"/>
      <c r="F185" s="295">
        <v>0</v>
      </c>
      <c r="G185" s="296">
        <v>0</v>
      </c>
      <c r="H185" s="290">
        <v>0</v>
      </c>
      <c r="I185" s="299" t="s">
        <v>1351</v>
      </c>
      <c r="J185" s="299" t="s">
        <v>1351</v>
      </c>
      <c r="K185">
        <v>1</v>
      </c>
    </row>
    <row r="186" customFormat="1" hidden="1" spans="1:11">
      <c r="A186" s="237">
        <v>2170403</v>
      </c>
      <c r="B186" s="294" t="s">
        <v>1487</v>
      </c>
      <c r="C186" s="290">
        <v>0</v>
      </c>
      <c r="D186" s="290">
        <v>0</v>
      </c>
      <c r="E186" s="291"/>
      <c r="F186" s="295">
        <v>0</v>
      </c>
      <c r="G186" s="296">
        <v>0</v>
      </c>
      <c r="H186" s="290">
        <v>0</v>
      </c>
      <c r="I186" s="299" t="s">
        <v>1351</v>
      </c>
      <c r="J186" s="299" t="s">
        <v>1351</v>
      </c>
      <c r="K186">
        <v>1</v>
      </c>
    </row>
    <row r="187" s="217" customFormat="1" spans="1:10">
      <c r="A187" s="237">
        <v>229</v>
      </c>
      <c r="B187" s="289" t="s">
        <v>1166</v>
      </c>
      <c r="C187" s="290">
        <f>C188+C192+C201+C202</f>
        <v>120764</v>
      </c>
      <c r="D187" s="290">
        <v>51088</v>
      </c>
      <c r="E187" s="291">
        <v>221495</v>
      </c>
      <c r="F187" s="291">
        <v>-26</v>
      </c>
      <c r="G187" s="290">
        <v>221469</v>
      </c>
      <c r="H187" s="290">
        <v>219587</v>
      </c>
      <c r="I187" s="299">
        <v>99.2</v>
      </c>
      <c r="J187" s="299">
        <v>181.8</v>
      </c>
    </row>
    <row r="188" s="217" customFormat="1" spans="1:10">
      <c r="A188" s="237">
        <v>22904</v>
      </c>
      <c r="B188" s="289" t="s">
        <v>1488</v>
      </c>
      <c r="C188" s="290">
        <f>SUM(C189:C191)</f>
        <v>120000</v>
      </c>
      <c r="D188" s="290">
        <v>50000</v>
      </c>
      <c r="E188" s="291">
        <v>218500</v>
      </c>
      <c r="F188" s="291">
        <v>0</v>
      </c>
      <c r="G188" s="290">
        <v>218500</v>
      </c>
      <c r="H188" s="290">
        <v>218500</v>
      </c>
      <c r="I188" s="299">
        <v>100</v>
      </c>
      <c r="J188" s="299">
        <v>182.1</v>
      </c>
    </row>
    <row r="189" s="217" customFormat="1" spans="1:10">
      <c r="A189" s="237">
        <v>2290401</v>
      </c>
      <c r="B189" s="294" t="s">
        <v>1489</v>
      </c>
      <c r="C189" s="290">
        <v>0</v>
      </c>
      <c r="D189" s="290">
        <v>0</v>
      </c>
      <c r="E189" s="291"/>
      <c r="F189" s="295">
        <v>0</v>
      </c>
      <c r="G189" s="296">
        <v>0</v>
      </c>
      <c r="H189" s="290">
        <v>0</v>
      </c>
      <c r="I189" s="299" t="s">
        <v>1351</v>
      </c>
      <c r="J189" s="299" t="s">
        <v>1351</v>
      </c>
    </row>
    <row r="190" s="217" customFormat="1" spans="1:10">
      <c r="A190" s="237">
        <v>2290402</v>
      </c>
      <c r="B190" s="294" t="s">
        <v>1490</v>
      </c>
      <c r="C190" s="290">
        <v>120000</v>
      </c>
      <c r="D190" s="290">
        <v>50000</v>
      </c>
      <c r="E190" s="291">
        <v>218500</v>
      </c>
      <c r="F190" s="295">
        <v>0</v>
      </c>
      <c r="G190" s="296">
        <v>218500</v>
      </c>
      <c r="H190" s="290">
        <v>218500</v>
      </c>
      <c r="I190" s="299">
        <v>100</v>
      </c>
      <c r="J190" s="299">
        <v>182.1</v>
      </c>
    </row>
    <row r="191" customFormat="1" hidden="1" spans="1:11">
      <c r="A191" s="237">
        <v>2290403</v>
      </c>
      <c r="B191" s="294" t="s">
        <v>1491</v>
      </c>
      <c r="C191" s="290">
        <v>0</v>
      </c>
      <c r="D191" s="290">
        <v>0</v>
      </c>
      <c r="E191" s="291"/>
      <c r="F191" s="295">
        <v>0</v>
      </c>
      <c r="G191" s="296">
        <v>0</v>
      </c>
      <c r="H191" s="290">
        <v>0</v>
      </c>
      <c r="I191" s="299" t="s">
        <v>1351</v>
      </c>
      <c r="J191" s="299" t="s">
        <v>1351</v>
      </c>
      <c r="K191">
        <v>1</v>
      </c>
    </row>
    <row r="192" customFormat="1" hidden="1" spans="1:11">
      <c r="A192" s="237">
        <v>22908</v>
      </c>
      <c r="B192" s="289" t="s">
        <v>1492</v>
      </c>
      <c r="C192" s="290">
        <f>SUM(C193:C200)</f>
        <v>0</v>
      </c>
      <c r="D192" s="290">
        <v>0</v>
      </c>
      <c r="E192" s="291">
        <v>0</v>
      </c>
      <c r="F192" s="291">
        <v>0</v>
      </c>
      <c r="G192" s="290">
        <v>0</v>
      </c>
      <c r="H192" s="290">
        <v>0</v>
      </c>
      <c r="I192" s="299" t="s">
        <v>1351</v>
      </c>
      <c r="J192" s="299" t="s">
        <v>1351</v>
      </c>
      <c r="K192">
        <v>1</v>
      </c>
    </row>
    <row r="193" hidden="1" spans="1:11">
      <c r="A193" s="237">
        <v>2290802</v>
      </c>
      <c r="B193" s="294" t="s">
        <v>1493</v>
      </c>
      <c r="C193" s="290">
        <v>0</v>
      </c>
      <c r="D193" s="290">
        <v>0</v>
      </c>
      <c r="E193" s="291"/>
      <c r="F193" s="295">
        <v>0</v>
      </c>
      <c r="G193" s="296">
        <v>0</v>
      </c>
      <c r="H193" s="290">
        <v>0</v>
      </c>
      <c r="I193" s="299" t="s">
        <v>1351</v>
      </c>
      <c r="J193" s="299" t="s">
        <v>1351</v>
      </c>
      <c r="K193">
        <v>1</v>
      </c>
    </row>
    <row r="194" hidden="1" spans="1:11">
      <c r="A194" s="237">
        <v>2290803</v>
      </c>
      <c r="B194" s="294" t="s">
        <v>1494</v>
      </c>
      <c r="C194" s="290">
        <v>0</v>
      </c>
      <c r="D194" s="290">
        <v>0</v>
      </c>
      <c r="E194" s="291"/>
      <c r="F194" s="295">
        <v>0</v>
      </c>
      <c r="G194" s="296">
        <v>0</v>
      </c>
      <c r="H194" s="290">
        <v>0</v>
      </c>
      <c r="I194" s="299" t="s">
        <v>1351</v>
      </c>
      <c r="J194" s="299" t="s">
        <v>1351</v>
      </c>
      <c r="K194">
        <v>1</v>
      </c>
    </row>
    <row r="195" customFormat="1" hidden="1" spans="1:11">
      <c r="A195" s="237">
        <v>2290804</v>
      </c>
      <c r="B195" s="294" t="s">
        <v>1495</v>
      </c>
      <c r="C195" s="290">
        <v>0</v>
      </c>
      <c r="D195" s="290">
        <v>0</v>
      </c>
      <c r="E195" s="291"/>
      <c r="F195" s="295">
        <v>0</v>
      </c>
      <c r="G195" s="296">
        <v>0</v>
      </c>
      <c r="H195" s="290">
        <v>0</v>
      </c>
      <c r="I195" s="299" t="s">
        <v>1351</v>
      </c>
      <c r="J195" s="299" t="s">
        <v>1351</v>
      </c>
      <c r="K195">
        <v>1</v>
      </c>
    </row>
    <row r="196" hidden="1" spans="1:11">
      <c r="A196" s="237">
        <v>2290805</v>
      </c>
      <c r="B196" s="294" t="s">
        <v>1496</v>
      </c>
      <c r="C196" s="290">
        <v>0</v>
      </c>
      <c r="D196" s="290">
        <v>0</v>
      </c>
      <c r="E196" s="291"/>
      <c r="F196" s="295">
        <v>0</v>
      </c>
      <c r="G196" s="296">
        <v>0</v>
      </c>
      <c r="H196" s="290">
        <v>0</v>
      </c>
      <c r="I196" s="299" t="s">
        <v>1351</v>
      </c>
      <c r="J196" s="299" t="s">
        <v>1351</v>
      </c>
      <c r="K196">
        <v>1</v>
      </c>
    </row>
    <row r="197" customFormat="1" hidden="1" spans="1:11">
      <c r="A197" s="237">
        <v>2290806</v>
      </c>
      <c r="B197" s="294" t="s">
        <v>1497</v>
      </c>
      <c r="C197" s="290">
        <v>0</v>
      </c>
      <c r="D197" s="290">
        <v>0</v>
      </c>
      <c r="E197" s="291"/>
      <c r="F197" s="295">
        <v>0</v>
      </c>
      <c r="G197" s="296">
        <v>0</v>
      </c>
      <c r="H197" s="290">
        <v>0</v>
      </c>
      <c r="I197" s="299" t="s">
        <v>1351</v>
      </c>
      <c r="J197" s="299" t="s">
        <v>1351</v>
      </c>
      <c r="K197">
        <v>1</v>
      </c>
    </row>
    <row r="198" hidden="1" spans="1:11">
      <c r="A198" s="237">
        <v>2290807</v>
      </c>
      <c r="B198" s="294" t="s">
        <v>1498</v>
      </c>
      <c r="C198" s="290">
        <v>0</v>
      </c>
      <c r="D198" s="290">
        <v>0</v>
      </c>
      <c r="E198" s="291"/>
      <c r="F198" s="295">
        <v>0</v>
      </c>
      <c r="G198" s="296">
        <v>0</v>
      </c>
      <c r="H198" s="290">
        <v>0</v>
      </c>
      <c r="I198" s="299" t="s">
        <v>1351</v>
      </c>
      <c r="J198" s="299" t="s">
        <v>1351</v>
      </c>
      <c r="K198">
        <v>1</v>
      </c>
    </row>
    <row r="199" customFormat="1" hidden="1" spans="1:11">
      <c r="A199" s="237">
        <v>2290808</v>
      </c>
      <c r="B199" s="294" t="s">
        <v>1499</v>
      </c>
      <c r="C199" s="290">
        <v>0</v>
      </c>
      <c r="D199" s="290">
        <v>0</v>
      </c>
      <c r="E199" s="291"/>
      <c r="F199" s="295">
        <v>0</v>
      </c>
      <c r="G199" s="296">
        <v>0</v>
      </c>
      <c r="H199" s="290">
        <v>0</v>
      </c>
      <c r="I199" s="299" t="s">
        <v>1351</v>
      </c>
      <c r="J199" s="299" t="s">
        <v>1351</v>
      </c>
      <c r="K199">
        <v>1</v>
      </c>
    </row>
    <row r="200" customFormat="1" hidden="1" spans="1:11">
      <c r="A200" s="237">
        <v>2290899</v>
      </c>
      <c r="B200" s="294" t="s">
        <v>1500</v>
      </c>
      <c r="C200" s="290">
        <v>0</v>
      </c>
      <c r="D200" s="290">
        <v>0</v>
      </c>
      <c r="E200" s="291"/>
      <c r="F200" s="295">
        <v>0</v>
      </c>
      <c r="G200" s="296">
        <v>0</v>
      </c>
      <c r="H200" s="290">
        <v>0</v>
      </c>
      <c r="I200" s="299" t="s">
        <v>1351</v>
      </c>
      <c r="J200" s="299" t="s">
        <v>1351</v>
      </c>
      <c r="K200">
        <v>1</v>
      </c>
    </row>
    <row r="201" customFormat="1" hidden="1" spans="1:11">
      <c r="A201" s="237">
        <v>22909</v>
      </c>
      <c r="B201" s="289" t="s">
        <v>1501</v>
      </c>
      <c r="C201" s="290"/>
      <c r="D201" s="290"/>
      <c r="E201" s="291"/>
      <c r="F201" s="295">
        <v>0</v>
      </c>
      <c r="G201" s="296">
        <v>0</v>
      </c>
      <c r="H201" s="290">
        <v>0</v>
      </c>
      <c r="I201" s="299" t="s">
        <v>1351</v>
      </c>
      <c r="J201" s="299" t="s">
        <v>1351</v>
      </c>
      <c r="K201">
        <v>1</v>
      </c>
    </row>
    <row r="202" s="217" customFormat="1" spans="1:10">
      <c r="A202" s="237">
        <v>22960</v>
      </c>
      <c r="B202" s="289" t="s">
        <v>1502</v>
      </c>
      <c r="C202" s="293">
        <f>SUM(C203:C213)</f>
        <v>764</v>
      </c>
      <c r="D202" s="293">
        <v>1088</v>
      </c>
      <c r="E202" s="303">
        <v>2995</v>
      </c>
      <c r="F202" s="303">
        <v>-26</v>
      </c>
      <c r="G202" s="293">
        <v>2969</v>
      </c>
      <c r="H202" s="293">
        <v>1087</v>
      </c>
      <c r="I202" s="299">
        <v>36.6</v>
      </c>
      <c r="J202" s="299">
        <v>142.3</v>
      </c>
    </row>
    <row r="203" s="217" customFormat="1" spans="1:10">
      <c r="A203" s="237">
        <v>2296001</v>
      </c>
      <c r="B203" s="294" t="s">
        <v>1503</v>
      </c>
      <c r="C203" s="290">
        <v>0</v>
      </c>
      <c r="D203" s="290">
        <v>0</v>
      </c>
      <c r="E203" s="291"/>
      <c r="F203" s="295">
        <v>0</v>
      </c>
      <c r="G203" s="296">
        <v>0</v>
      </c>
      <c r="H203" s="290">
        <v>0</v>
      </c>
      <c r="I203" s="299" t="s">
        <v>1351</v>
      </c>
      <c r="J203" s="299" t="s">
        <v>1351</v>
      </c>
    </row>
    <row r="204" s="217" customFormat="1" spans="1:10">
      <c r="A204" s="237">
        <v>2296002</v>
      </c>
      <c r="B204" s="294" t="s">
        <v>1504</v>
      </c>
      <c r="C204" s="290">
        <v>17</v>
      </c>
      <c r="D204" s="290">
        <v>354</v>
      </c>
      <c r="E204" s="291">
        <v>903</v>
      </c>
      <c r="F204" s="295">
        <v>-95</v>
      </c>
      <c r="G204" s="296">
        <v>808</v>
      </c>
      <c r="H204" s="290">
        <v>468</v>
      </c>
      <c r="I204" s="299">
        <v>57.9</v>
      </c>
      <c r="J204" s="299">
        <v>2752.9</v>
      </c>
    </row>
    <row r="205" spans="1:10">
      <c r="A205" s="237">
        <v>2296003</v>
      </c>
      <c r="B205" s="294" t="s">
        <v>1505</v>
      </c>
      <c r="C205" s="290">
        <v>475</v>
      </c>
      <c r="D205" s="290">
        <v>617</v>
      </c>
      <c r="E205" s="291">
        <v>800</v>
      </c>
      <c r="F205" s="295">
        <v>-39</v>
      </c>
      <c r="G205" s="296">
        <v>761</v>
      </c>
      <c r="H205" s="290">
        <v>199</v>
      </c>
      <c r="I205" s="299">
        <v>26.1</v>
      </c>
      <c r="J205" s="299">
        <v>41.9</v>
      </c>
    </row>
    <row r="206" s="217" customFormat="1" spans="1:10">
      <c r="A206" s="237">
        <v>2296004</v>
      </c>
      <c r="B206" s="294" t="s">
        <v>1506</v>
      </c>
      <c r="C206" s="290">
        <v>20</v>
      </c>
      <c r="D206" s="290">
        <v>3</v>
      </c>
      <c r="E206" s="291">
        <v>197</v>
      </c>
      <c r="F206" s="295">
        <v>-72</v>
      </c>
      <c r="G206" s="296">
        <v>125</v>
      </c>
      <c r="H206" s="290">
        <v>21</v>
      </c>
      <c r="I206" s="299">
        <v>16.8</v>
      </c>
      <c r="J206" s="299">
        <v>105</v>
      </c>
    </row>
    <row r="207" spans="1:10">
      <c r="A207" s="237">
        <v>2296005</v>
      </c>
      <c r="B207" s="294" t="s">
        <v>1507</v>
      </c>
      <c r="C207" s="290">
        <v>0</v>
      </c>
      <c r="D207" s="290">
        <v>0</v>
      </c>
      <c r="E207" s="291"/>
      <c r="F207" s="295">
        <v>0</v>
      </c>
      <c r="G207" s="296">
        <v>0</v>
      </c>
      <c r="H207" s="290">
        <v>0</v>
      </c>
      <c r="I207" s="299" t="s">
        <v>1351</v>
      </c>
      <c r="J207" s="299" t="s">
        <v>1351</v>
      </c>
    </row>
    <row r="208" s="217" customFormat="1" spans="1:10">
      <c r="A208" s="237">
        <v>2296006</v>
      </c>
      <c r="B208" s="294" t="s">
        <v>1508</v>
      </c>
      <c r="C208" s="290">
        <v>188</v>
      </c>
      <c r="D208" s="290">
        <v>53</v>
      </c>
      <c r="E208" s="291">
        <v>258</v>
      </c>
      <c r="F208" s="295">
        <v>0</v>
      </c>
      <c r="G208" s="296">
        <v>258</v>
      </c>
      <c r="H208" s="290">
        <v>244</v>
      </c>
      <c r="I208" s="299">
        <v>94.6</v>
      </c>
      <c r="J208" s="299">
        <v>129.8</v>
      </c>
    </row>
    <row r="209" spans="1:10">
      <c r="A209" s="237">
        <v>2296010</v>
      </c>
      <c r="B209" s="294" t="s">
        <v>1509</v>
      </c>
      <c r="C209" s="290">
        <v>0</v>
      </c>
      <c r="D209" s="290">
        <v>0</v>
      </c>
      <c r="E209" s="291"/>
      <c r="F209" s="295">
        <v>0</v>
      </c>
      <c r="G209" s="296">
        <v>0</v>
      </c>
      <c r="H209" s="290">
        <v>0</v>
      </c>
      <c r="I209" s="299" t="s">
        <v>1351</v>
      </c>
      <c r="J209" s="299" t="s">
        <v>1351</v>
      </c>
    </row>
    <row r="210" spans="1:10">
      <c r="A210" s="237">
        <v>2296011</v>
      </c>
      <c r="B210" s="294" t="s">
        <v>1510</v>
      </c>
      <c r="C210" s="290">
        <v>0</v>
      </c>
      <c r="D210" s="290">
        <v>0</v>
      </c>
      <c r="E210" s="291"/>
      <c r="F210" s="295">
        <v>0</v>
      </c>
      <c r="G210" s="296">
        <v>0</v>
      </c>
      <c r="H210" s="290">
        <v>0</v>
      </c>
      <c r="I210" s="299" t="s">
        <v>1351</v>
      </c>
      <c r="J210" s="299" t="s">
        <v>1351</v>
      </c>
    </row>
    <row r="211" spans="1:10">
      <c r="A211" s="237">
        <v>2296012</v>
      </c>
      <c r="B211" s="294" t="s">
        <v>1511</v>
      </c>
      <c r="C211" s="290">
        <v>0</v>
      </c>
      <c r="D211" s="290">
        <v>0</v>
      </c>
      <c r="E211" s="291"/>
      <c r="F211" s="295">
        <v>0</v>
      </c>
      <c r="G211" s="296">
        <v>0</v>
      </c>
      <c r="H211" s="290">
        <v>0</v>
      </c>
      <c r="I211" s="299" t="s">
        <v>1351</v>
      </c>
      <c r="J211" s="299" t="s">
        <v>1351</v>
      </c>
    </row>
    <row r="212" ht="18" customHeight="1" spans="1:10">
      <c r="A212" s="237">
        <v>2296013</v>
      </c>
      <c r="B212" s="294" t="s">
        <v>1512</v>
      </c>
      <c r="C212" s="290">
        <v>59</v>
      </c>
      <c r="D212" s="290">
        <v>0</v>
      </c>
      <c r="E212" s="291">
        <v>57</v>
      </c>
      <c r="F212" s="295">
        <v>0</v>
      </c>
      <c r="G212" s="296">
        <v>57</v>
      </c>
      <c r="H212" s="290">
        <v>57</v>
      </c>
      <c r="I212" s="299">
        <v>100</v>
      </c>
      <c r="J212" s="299">
        <v>96.6</v>
      </c>
    </row>
    <row r="213" spans="1:10">
      <c r="A213" s="237">
        <v>2296099</v>
      </c>
      <c r="B213" s="294" t="s">
        <v>1513</v>
      </c>
      <c r="C213" s="290">
        <v>5</v>
      </c>
      <c r="D213" s="290">
        <v>61</v>
      </c>
      <c r="E213" s="291">
        <v>780</v>
      </c>
      <c r="F213" s="295">
        <v>180</v>
      </c>
      <c r="G213" s="296">
        <v>960</v>
      </c>
      <c r="H213" s="290">
        <v>98</v>
      </c>
      <c r="I213" s="299">
        <v>10.2</v>
      </c>
      <c r="J213" s="299">
        <v>1960</v>
      </c>
    </row>
    <row r="214" spans="1:10">
      <c r="A214" s="237">
        <v>232</v>
      </c>
      <c r="B214" s="289" t="s">
        <v>1167</v>
      </c>
      <c r="C214" s="290">
        <f>C215</f>
        <v>42706</v>
      </c>
      <c r="D214" s="290">
        <v>35000</v>
      </c>
      <c r="E214" s="291">
        <v>54630</v>
      </c>
      <c r="F214" s="291">
        <v>-4913</v>
      </c>
      <c r="G214" s="290">
        <v>49717</v>
      </c>
      <c r="H214" s="290">
        <v>49717</v>
      </c>
      <c r="I214" s="299">
        <v>100</v>
      </c>
      <c r="J214" s="299">
        <v>116.4</v>
      </c>
    </row>
    <row r="215" s="217" customFormat="1" spans="1:10">
      <c r="A215" s="237">
        <v>23204</v>
      </c>
      <c r="B215" s="289" t="s">
        <v>1514</v>
      </c>
      <c r="C215" s="290">
        <f>SUM(C216:C230)</f>
        <v>42706</v>
      </c>
      <c r="D215" s="290">
        <v>35000</v>
      </c>
      <c r="E215" s="291">
        <v>54630</v>
      </c>
      <c r="F215" s="291">
        <v>-4913</v>
      </c>
      <c r="G215" s="290">
        <v>49717</v>
      </c>
      <c r="H215" s="290">
        <v>49717</v>
      </c>
      <c r="I215" s="299">
        <v>100</v>
      </c>
      <c r="J215" s="299">
        <v>116.4</v>
      </c>
    </row>
    <row r="216" s="217" customFormat="1" spans="1:10">
      <c r="A216" s="237">
        <v>2320401</v>
      </c>
      <c r="B216" s="294" t="s">
        <v>1515</v>
      </c>
      <c r="C216" s="290">
        <v>0</v>
      </c>
      <c r="D216" s="290">
        <v>0</v>
      </c>
      <c r="E216" s="291"/>
      <c r="F216" s="295">
        <v>0</v>
      </c>
      <c r="G216" s="296">
        <v>0</v>
      </c>
      <c r="H216" s="290">
        <v>0</v>
      </c>
      <c r="I216" s="299" t="s">
        <v>1351</v>
      </c>
      <c r="J216" s="299" t="s">
        <v>1351</v>
      </c>
    </row>
    <row r="217" spans="1:10">
      <c r="A217" s="237">
        <v>2320405</v>
      </c>
      <c r="B217" s="294" t="s">
        <v>1516</v>
      </c>
      <c r="C217" s="290">
        <v>0</v>
      </c>
      <c r="D217" s="290">
        <v>0</v>
      </c>
      <c r="E217" s="291"/>
      <c r="F217" s="295">
        <v>0</v>
      </c>
      <c r="G217" s="296">
        <v>0</v>
      </c>
      <c r="H217" s="290">
        <v>0</v>
      </c>
      <c r="I217" s="299" t="s">
        <v>1351</v>
      </c>
      <c r="J217" s="299" t="s">
        <v>1351</v>
      </c>
    </row>
    <row r="218" spans="1:10">
      <c r="A218" s="237">
        <v>2320411</v>
      </c>
      <c r="B218" s="294" t="s">
        <v>1517</v>
      </c>
      <c r="C218" s="290">
        <v>31968</v>
      </c>
      <c r="D218" s="290">
        <v>35000</v>
      </c>
      <c r="E218" s="291">
        <v>41956</v>
      </c>
      <c r="F218" s="295">
        <v>-10013</v>
      </c>
      <c r="G218" s="296">
        <v>31943</v>
      </c>
      <c r="H218" s="290">
        <v>31943</v>
      </c>
      <c r="I218" s="299">
        <v>100</v>
      </c>
      <c r="J218" s="299">
        <v>99.9</v>
      </c>
    </row>
    <row r="219" hidden="1" spans="1:11">
      <c r="A219" s="237">
        <v>2320413</v>
      </c>
      <c r="B219" s="294" t="s">
        <v>1518</v>
      </c>
      <c r="C219" s="290">
        <v>0</v>
      </c>
      <c r="D219" s="290">
        <v>0</v>
      </c>
      <c r="E219" s="291"/>
      <c r="F219" s="295">
        <v>0</v>
      </c>
      <c r="G219" s="296">
        <v>0</v>
      </c>
      <c r="H219" s="290">
        <v>0</v>
      </c>
      <c r="I219" s="299" t="s">
        <v>1351</v>
      </c>
      <c r="J219" s="299" t="s">
        <v>1351</v>
      </c>
      <c r="K219" s="270">
        <v>1</v>
      </c>
    </row>
    <row r="220" hidden="1" spans="1:11">
      <c r="A220" s="237">
        <v>2320414</v>
      </c>
      <c r="B220" s="294" t="s">
        <v>1519</v>
      </c>
      <c r="C220" s="290">
        <v>0</v>
      </c>
      <c r="D220" s="290">
        <v>0</v>
      </c>
      <c r="E220" s="291"/>
      <c r="F220" s="295">
        <v>0</v>
      </c>
      <c r="G220" s="296">
        <v>0</v>
      </c>
      <c r="H220" s="290">
        <v>0</v>
      </c>
      <c r="I220" s="299" t="s">
        <v>1351</v>
      </c>
      <c r="J220" s="299" t="s">
        <v>1351</v>
      </c>
      <c r="K220" s="270">
        <v>1</v>
      </c>
    </row>
    <row r="221" customFormat="1" hidden="1" spans="1:11">
      <c r="A221" s="237">
        <v>2320416</v>
      </c>
      <c r="B221" s="294" t="s">
        <v>1520</v>
      </c>
      <c r="C221" s="290">
        <v>0</v>
      </c>
      <c r="D221" s="290">
        <v>0</v>
      </c>
      <c r="E221" s="291"/>
      <c r="F221" s="295">
        <v>0</v>
      </c>
      <c r="G221" s="296">
        <v>0</v>
      </c>
      <c r="H221" s="290">
        <v>0</v>
      </c>
      <c r="I221" s="299" t="s">
        <v>1351</v>
      </c>
      <c r="J221" s="299" t="s">
        <v>1351</v>
      </c>
      <c r="K221" s="270">
        <v>1</v>
      </c>
    </row>
    <row r="222" customFormat="1" hidden="1" spans="1:11">
      <c r="A222" s="237">
        <v>2320417</v>
      </c>
      <c r="B222" s="294" t="s">
        <v>1521</v>
      </c>
      <c r="C222" s="290">
        <v>0</v>
      </c>
      <c r="D222" s="290">
        <v>0</v>
      </c>
      <c r="E222" s="291"/>
      <c r="F222" s="295">
        <v>0</v>
      </c>
      <c r="G222" s="296">
        <v>0</v>
      </c>
      <c r="H222" s="290">
        <v>0</v>
      </c>
      <c r="I222" s="299" t="s">
        <v>1351</v>
      </c>
      <c r="J222" s="299" t="s">
        <v>1351</v>
      </c>
      <c r="K222" s="270">
        <v>1</v>
      </c>
    </row>
    <row r="223" customFormat="1" hidden="1" spans="1:11">
      <c r="A223" s="237">
        <v>2320418</v>
      </c>
      <c r="B223" s="294" t="s">
        <v>1522</v>
      </c>
      <c r="C223" s="290">
        <v>0</v>
      </c>
      <c r="D223" s="290">
        <v>0</v>
      </c>
      <c r="E223" s="291"/>
      <c r="F223" s="295">
        <v>0</v>
      </c>
      <c r="G223" s="296">
        <v>0</v>
      </c>
      <c r="H223" s="290">
        <v>0</v>
      </c>
      <c r="I223" s="299" t="s">
        <v>1351</v>
      </c>
      <c r="J223" s="299" t="s">
        <v>1351</v>
      </c>
      <c r="K223" s="270">
        <v>1</v>
      </c>
    </row>
    <row r="224" hidden="1" spans="1:11">
      <c r="A224" s="237">
        <v>2320419</v>
      </c>
      <c r="B224" s="294" t="s">
        <v>1523</v>
      </c>
      <c r="C224" s="290">
        <v>0</v>
      </c>
      <c r="D224" s="290">
        <v>0</v>
      </c>
      <c r="E224" s="291"/>
      <c r="F224" s="295">
        <v>0</v>
      </c>
      <c r="G224" s="296">
        <v>0</v>
      </c>
      <c r="H224" s="290">
        <v>0</v>
      </c>
      <c r="I224" s="299" t="s">
        <v>1351</v>
      </c>
      <c r="J224" s="299" t="s">
        <v>1351</v>
      </c>
      <c r="K224" s="270">
        <v>1</v>
      </c>
    </row>
    <row r="225" customFormat="1" hidden="1" spans="1:11">
      <c r="A225" s="237">
        <v>2320420</v>
      </c>
      <c r="B225" s="294" t="s">
        <v>1524</v>
      </c>
      <c r="C225" s="290">
        <v>0</v>
      </c>
      <c r="D225" s="290">
        <v>0</v>
      </c>
      <c r="E225" s="291"/>
      <c r="F225" s="295">
        <v>0</v>
      </c>
      <c r="G225" s="296">
        <v>0</v>
      </c>
      <c r="H225" s="290">
        <v>0</v>
      </c>
      <c r="I225" s="299" t="s">
        <v>1351</v>
      </c>
      <c r="J225" s="299" t="s">
        <v>1351</v>
      </c>
      <c r="K225" s="270">
        <v>1</v>
      </c>
    </row>
    <row r="226" customFormat="1" hidden="1" spans="1:11">
      <c r="A226" s="237">
        <v>2320431</v>
      </c>
      <c r="B226" s="294" t="s">
        <v>1525</v>
      </c>
      <c r="C226" s="290">
        <v>0</v>
      </c>
      <c r="D226" s="290">
        <v>0</v>
      </c>
      <c r="E226" s="291"/>
      <c r="F226" s="295">
        <v>0</v>
      </c>
      <c r="G226" s="296">
        <v>0</v>
      </c>
      <c r="H226" s="290">
        <v>0</v>
      </c>
      <c r="I226" s="299" t="s">
        <v>1351</v>
      </c>
      <c r="J226" s="299" t="s">
        <v>1351</v>
      </c>
      <c r="K226" s="270">
        <v>1</v>
      </c>
    </row>
    <row r="227" customFormat="1" hidden="1" spans="1:11">
      <c r="A227" s="237">
        <v>2320432</v>
      </c>
      <c r="B227" s="294" t="s">
        <v>1526</v>
      </c>
      <c r="C227" s="290">
        <v>0</v>
      </c>
      <c r="D227" s="290">
        <v>0</v>
      </c>
      <c r="E227" s="291"/>
      <c r="F227" s="295">
        <v>0</v>
      </c>
      <c r="G227" s="296">
        <v>0</v>
      </c>
      <c r="H227" s="290">
        <v>0</v>
      </c>
      <c r="I227" s="299" t="s">
        <v>1351</v>
      </c>
      <c r="J227" s="299" t="s">
        <v>1351</v>
      </c>
      <c r="K227" s="270">
        <v>1</v>
      </c>
    </row>
    <row r="228" customFormat="1" hidden="1" spans="1:11">
      <c r="A228" s="237">
        <v>2320433</v>
      </c>
      <c r="B228" s="294" t="s">
        <v>1527</v>
      </c>
      <c r="C228" s="290">
        <v>0</v>
      </c>
      <c r="D228" s="290">
        <v>0</v>
      </c>
      <c r="E228" s="291"/>
      <c r="F228" s="295">
        <v>0</v>
      </c>
      <c r="G228" s="296">
        <v>0</v>
      </c>
      <c r="H228" s="290">
        <v>0</v>
      </c>
      <c r="I228" s="299" t="s">
        <v>1351</v>
      </c>
      <c r="J228" s="299" t="s">
        <v>1351</v>
      </c>
      <c r="K228" s="270">
        <v>1</v>
      </c>
    </row>
    <row r="229" s="217" customFormat="1" spans="1:10">
      <c r="A229" s="237">
        <v>2320498</v>
      </c>
      <c r="B229" s="294" t="s">
        <v>1528</v>
      </c>
      <c r="C229" s="290">
        <v>10738</v>
      </c>
      <c r="D229" s="290">
        <v>0</v>
      </c>
      <c r="E229" s="291">
        <v>12674</v>
      </c>
      <c r="F229" s="295">
        <v>5100</v>
      </c>
      <c r="G229" s="296">
        <v>17774</v>
      </c>
      <c r="H229" s="290">
        <v>17774</v>
      </c>
      <c r="I229" s="299">
        <v>100</v>
      </c>
      <c r="J229" s="299">
        <v>165.5</v>
      </c>
    </row>
    <row r="230" s="217" customFormat="1" spans="1:10">
      <c r="A230" s="237">
        <v>2320499</v>
      </c>
      <c r="B230" s="294" t="s">
        <v>1529</v>
      </c>
      <c r="C230" s="290">
        <v>0</v>
      </c>
      <c r="D230" s="290">
        <v>0</v>
      </c>
      <c r="E230" s="291"/>
      <c r="F230" s="295">
        <v>0</v>
      </c>
      <c r="G230" s="296">
        <v>0</v>
      </c>
      <c r="H230" s="290">
        <v>0</v>
      </c>
      <c r="I230" s="299" t="s">
        <v>1351</v>
      </c>
      <c r="J230" s="299" t="s">
        <v>1351</v>
      </c>
    </row>
    <row r="231" s="217" customFormat="1" spans="1:10">
      <c r="A231" s="237">
        <v>233</v>
      </c>
      <c r="B231" s="289" t="s">
        <v>1175</v>
      </c>
      <c r="C231" s="290">
        <f>C232</f>
        <v>9</v>
      </c>
      <c r="D231" s="290">
        <v>5</v>
      </c>
      <c r="E231" s="291">
        <v>6</v>
      </c>
      <c r="F231" s="291">
        <v>4</v>
      </c>
      <c r="G231" s="290">
        <v>6</v>
      </c>
      <c r="H231" s="290">
        <v>6</v>
      </c>
      <c r="I231" s="299">
        <v>100</v>
      </c>
      <c r="J231" s="299">
        <v>66.7</v>
      </c>
    </row>
    <row r="232" s="217" customFormat="1" spans="1:10">
      <c r="A232" s="237">
        <v>23304</v>
      </c>
      <c r="B232" s="289" t="s">
        <v>1530</v>
      </c>
      <c r="C232" s="290">
        <f>SUM(C233:C247)</f>
        <v>9</v>
      </c>
      <c r="D232" s="290">
        <v>5</v>
      </c>
      <c r="E232" s="290">
        <v>6</v>
      </c>
      <c r="F232" s="290">
        <v>0</v>
      </c>
      <c r="G232" s="290">
        <v>6</v>
      </c>
      <c r="H232" s="290">
        <v>6</v>
      </c>
      <c r="I232" s="299">
        <v>100</v>
      </c>
      <c r="J232" s="299">
        <v>66.7</v>
      </c>
    </row>
    <row r="233" s="217" customFormat="1" spans="1:10">
      <c r="A233" s="237">
        <v>2330401</v>
      </c>
      <c r="B233" s="294" t="s">
        <v>1531</v>
      </c>
      <c r="C233" s="290">
        <v>0</v>
      </c>
      <c r="D233" s="290">
        <v>0</v>
      </c>
      <c r="E233" s="291"/>
      <c r="F233" s="295">
        <v>0</v>
      </c>
      <c r="G233" s="296">
        <v>0</v>
      </c>
      <c r="H233" s="290">
        <v>0</v>
      </c>
      <c r="I233" s="299" t="s">
        <v>1351</v>
      </c>
      <c r="J233" s="299" t="s">
        <v>1351</v>
      </c>
    </row>
    <row r="234" s="217" customFormat="1" spans="1:10">
      <c r="A234" s="237">
        <v>2330405</v>
      </c>
      <c r="B234" s="294" t="s">
        <v>1532</v>
      </c>
      <c r="C234" s="290">
        <v>0</v>
      </c>
      <c r="D234" s="290">
        <v>0</v>
      </c>
      <c r="E234" s="291"/>
      <c r="F234" s="295">
        <v>0</v>
      </c>
      <c r="G234" s="296">
        <v>0</v>
      </c>
      <c r="H234" s="290">
        <v>0</v>
      </c>
      <c r="I234" s="299" t="s">
        <v>1351</v>
      </c>
      <c r="J234" s="299" t="s">
        <v>1351</v>
      </c>
    </row>
    <row r="235" spans="1:10">
      <c r="A235" s="237">
        <v>2330411</v>
      </c>
      <c r="B235" s="294" t="s">
        <v>1533</v>
      </c>
      <c r="C235" s="290">
        <v>8</v>
      </c>
      <c r="D235" s="290">
        <v>5</v>
      </c>
      <c r="E235" s="291">
        <v>5</v>
      </c>
      <c r="F235" s="295">
        <v>0</v>
      </c>
      <c r="G235" s="296">
        <v>5</v>
      </c>
      <c r="H235" s="290">
        <v>5</v>
      </c>
      <c r="I235" s="299">
        <v>100</v>
      </c>
      <c r="J235" s="299">
        <v>62.5</v>
      </c>
    </row>
    <row r="236" customFormat="1" hidden="1" spans="1:11">
      <c r="A236" s="237">
        <v>2330413</v>
      </c>
      <c r="B236" s="294" t="s">
        <v>1534</v>
      </c>
      <c r="C236" s="290">
        <v>0</v>
      </c>
      <c r="D236" s="290">
        <v>0</v>
      </c>
      <c r="E236" s="291"/>
      <c r="F236" s="295">
        <v>0</v>
      </c>
      <c r="G236" s="296">
        <v>0</v>
      </c>
      <c r="H236" s="290">
        <v>0</v>
      </c>
      <c r="I236" s="299" t="s">
        <v>1351</v>
      </c>
      <c r="J236" s="299" t="s">
        <v>1351</v>
      </c>
      <c r="K236">
        <v>1</v>
      </c>
    </row>
    <row r="237" hidden="1" spans="1:11">
      <c r="A237" s="237">
        <v>2330414</v>
      </c>
      <c r="B237" s="294" t="s">
        <v>1535</v>
      </c>
      <c r="C237" s="290">
        <v>0</v>
      </c>
      <c r="D237" s="290">
        <v>0</v>
      </c>
      <c r="E237" s="291"/>
      <c r="F237" s="295">
        <v>0</v>
      </c>
      <c r="G237" s="296">
        <v>0</v>
      </c>
      <c r="H237" s="290">
        <v>0</v>
      </c>
      <c r="I237" s="299" t="s">
        <v>1351</v>
      </c>
      <c r="J237" s="299" t="s">
        <v>1351</v>
      </c>
      <c r="K237">
        <v>1</v>
      </c>
    </row>
    <row r="238" hidden="1" spans="1:11">
      <c r="A238" s="237">
        <v>2330416</v>
      </c>
      <c r="B238" s="294" t="s">
        <v>1536</v>
      </c>
      <c r="C238" s="290">
        <v>0</v>
      </c>
      <c r="D238" s="290">
        <v>0</v>
      </c>
      <c r="E238" s="291"/>
      <c r="F238" s="295">
        <v>0</v>
      </c>
      <c r="G238" s="296">
        <v>0</v>
      </c>
      <c r="H238" s="290">
        <v>0</v>
      </c>
      <c r="I238" s="299" t="s">
        <v>1351</v>
      </c>
      <c r="J238" s="299" t="s">
        <v>1351</v>
      </c>
      <c r="K238">
        <v>1</v>
      </c>
    </row>
    <row r="239" customFormat="1" hidden="1" spans="1:11">
      <c r="A239" s="237">
        <v>2330417</v>
      </c>
      <c r="B239" s="294" t="s">
        <v>1537</v>
      </c>
      <c r="C239" s="290">
        <v>0</v>
      </c>
      <c r="D239" s="290">
        <v>0</v>
      </c>
      <c r="E239" s="291"/>
      <c r="F239" s="295">
        <v>0</v>
      </c>
      <c r="G239" s="296">
        <v>0</v>
      </c>
      <c r="H239" s="290">
        <v>0</v>
      </c>
      <c r="I239" s="299" t="s">
        <v>1351</v>
      </c>
      <c r="J239" s="299" t="s">
        <v>1351</v>
      </c>
      <c r="K239">
        <v>1</v>
      </c>
    </row>
    <row r="240" customFormat="1" hidden="1" spans="1:11">
      <c r="A240" s="237">
        <v>2330418</v>
      </c>
      <c r="B240" s="294" t="s">
        <v>1538</v>
      </c>
      <c r="C240" s="290">
        <v>0</v>
      </c>
      <c r="D240" s="290">
        <v>0</v>
      </c>
      <c r="E240" s="291"/>
      <c r="F240" s="295">
        <v>0</v>
      </c>
      <c r="G240" s="296">
        <v>0</v>
      </c>
      <c r="H240" s="290">
        <v>0</v>
      </c>
      <c r="I240" s="299" t="s">
        <v>1351</v>
      </c>
      <c r="J240" s="299" t="s">
        <v>1351</v>
      </c>
      <c r="K240">
        <v>1</v>
      </c>
    </row>
    <row r="241" customFormat="1" hidden="1" spans="1:11">
      <c r="A241" s="237">
        <v>2330419</v>
      </c>
      <c r="B241" s="294" t="s">
        <v>1539</v>
      </c>
      <c r="C241" s="290">
        <v>0</v>
      </c>
      <c r="D241" s="290">
        <v>0</v>
      </c>
      <c r="E241" s="291"/>
      <c r="F241" s="295">
        <v>0</v>
      </c>
      <c r="G241" s="296">
        <v>0</v>
      </c>
      <c r="H241" s="290">
        <v>0</v>
      </c>
      <c r="I241" s="299" t="s">
        <v>1351</v>
      </c>
      <c r="J241" s="299" t="s">
        <v>1351</v>
      </c>
      <c r="K241">
        <v>1</v>
      </c>
    </row>
    <row r="242" hidden="1" spans="1:11">
      <c r="A242" s="237">
        <v>2330420</v>
      </c>
      <c r="B242" s="294" t="s">
        <v>1540</v>
      </c>
      <c r="C242" s="290">
        <v>0</v>
      </c>
      <c r="D242" s="290">
        <v>0</v>
      </c>
      <c r="E242" s="291"/>
      <c r="F242" s="295">
        <v>0</v>
      </c>
      <c r="G242" s="296">
        <v>0</v>
      </c>
      <c r="H242" s="290">
        <v>0</v>
      </c>
      <c r="I242" s="299" t="s">
        <v>1351</v>
      </c>
      <c r="J242" s="299" t="s">
        <v>1351</v>
      </c>
      <c r="K242">
        <v>1</v>
      </c>
    </row>
    <row r="243" customFormat="1" hidden="1" spans="1:11">
      <c r="A243" s="237">
        <v>2330431</v>
      </c>
      <c r="B243" s="294" t="s">
        <v>1541</v>
      </c>
      <c r="C243" s="290">
        <v>0</v>
      </c>
      <c r="D243" s="290">
        <v>0</v>
      </c>
      <c r="E243" s="291"/>
      <c r="F243" s="295">
        <v>0</v>
      </c>
      <c r="G243" s="296">
        <v>0</v>
      </c>
      <c r="H243" s="290">
        <v>0</v>
      </c>
      <c r="I243" s="299" t="s">
        <v>1351</v>
      </c>
      <c r="J243" s="299" t="s">
        <v>1351</v>
      </c>
      <c r="K243">
        <v>1</v>
      </c>
    </row>
    <row r="244" customFormat="1" hidden="1" spans="1:11">
      <c r="A244" s="237">
        <v>2330432</v>
      </c>
      <c r="B244" s="294" t="s">
        <v>1542</v>
      </c>
      <c r="C244" s="290">
        <v>0</v>
      </c>
      <c r="D244" s="290">
        <v>0</v>
      </c>
      <c r="E244" s="291"/>
      <c r="F244" s="295">
        <v>0</v>
      </c>
      <c r="G244" s="296">
        <v>0</v>
      </c>
      <c r="H244" s="290">
        <v>0</v>
      </c>
      <c r="I244" s="299" t="s">
        <v>1351</v>
      </c>
      <c r="J244" s="299" t="s">
        <v>1351</v>
      </c>
      <c r="K244">
        <v>1</v>
      </c>
    </row>
    <row r="245" customFormat="1" hidden="1" spans="1:11">
      <c r="A245" s="237">
        <v>2330433</v>
      </c>
      <c r="B245" s="294" t="s">
        <v>1543</v>
      </c>
      <c r="C245" s="290">
        <v>0</v>
      </c>
      <c r="D245" s="290">
        <v>0</v>
      </c>
      <c r="E245" s="291"/>
      <c r="F245" s="295">
        <v>0</v>
      </c>
      <c r="G245" s="296">
        <v>0</v>
      </c>
      <c r="H245" s="290">
        <v>0</v>
      </c>
      <c r="I245" s="299" t="s">
        <v>1351</v>
      </c>
      <c r="J245" s="299" t="s">
        <v>1351</v>
      </c>
      <c r="K245">
        <v>1</v>
      </c>
    </row>
    <row r="246" s="217" customFormat="1" spans="1:10">
      <c r="A246" s="237">
        <v>2330498</v>
      </c>
      <c r="B246" s="294" t="s">
        <v>1544</v>
      </c>
      <c r="C246" s="290">
        <v>1</v>
      </c>
      <c r="D246" s="290">
        <v>0</v>
      </c>
      <c r="E246" s="291">
        <v>1</v>
      </c>
      <c r="F246" s="295">
        <v>0</v>
      </c>
      <c r="G246" s="296">
        <v>1</v>
      </c>
      <c r="H246" s="290">
        <v>1</v>
      </c>
      <c r="I246" s="299">
        <v>100</v>
      </c>
      <c r="J246" s="299">
        <v>100</v>
      </c>
    </row>
    <row r="247" s="217" customFormat="1" spans="1:10">
      <c r="A247" s="237">
        <v>2330499</v>
      </c>
      <c r="B247" s="294" t="s">
        <v>1545</v>
      </c>
      <c r="C247" s="290">
        <v>0</v>
      </c>
      <c r="D247" s="290">
        <v>0</v>
      </c>
      <c r="E247" s="291"/>
      <c r="F247" s="295">
        <v>0</v>
      </c>
      <c r="G247" s="296">
        <v>0</v>
      </c>
      <c r="H247" s="290">
        <v>0</v>
      </c>
      <c r="I247" s="299" t="s">
        <v>1351</v>
      </c>
      <c r="J247" s="299" t="s">
        <v>1351</v>
      </c>
    </row>
    <row r="248" customFormat="1" hidden="1" spans="1:11">
      <c r="A248" s="237">
        <v>234</v>
      </c>
      <c r="B248" s="289" t="s">
        <v>1343</v>
      </c>
      <c r="C248" s="290">
        <f>SUM(C249,C262)</f>
        <v>0</v>
      </c>
      <c r="D248" s="290">
        <v>0</v>
      </c>
      <c r="E248" s="291">
        <v>0</v>
      </c>
      <c r="F248" s="291">
        <v>0</v>
      </c>
      <c r="G248" s="290">
        <v>0</v>
      </c>
      <c r="H248" s="290">
        <v>0</v>
      </c>
      <c r="I248" s="299" t="s">
        <v>1351</v>
      </c>
      <c r="J248" s="299" t="s">
        <v>1351</v>
      </c>
      <c r="K248">
        <v>1</v>
      </c>
    </row>
    <row r="249" customFormat="1" hidden="1" spans="1:11">
      <c r="A249" s="237">
        <v>23401</v>
      </c>
      <c r="B249" s="289" t="s">
        <v>1546</v>
      </c>
      <c r="C249" s="293">
        <f>SUM(C250:C261)</f>
        <v>0</v>
      </c>
      <c r="D249" s="293">
        <v>0</v>
      </c>
      <c r="E249" s="303">
        <v>0</v>
      </c>
      <c r="F249" s="303">
        <v>0</v>
      </c>
      <c r="G249" s="293">
        <v>0</v>
      </c>
      <c r="H249" s="293">
        <v>0</v>
      </c>
      <c r="I249" s="299" t="s">
        <v>1351</v>
      </c>
      <c r="J249" s="299" t="s">
        <v>1351</v>
      </c>
      <c r="K249">
        <v>1</v>
      </c>
    </row>
    <row r="250" customFormat="1" hidden="1" spans="1:11">
      <c r="A250" s="237">
        <v>2340101</v>
      </c>
      <c r="B250" s="294" t="s">
        <v>1547</v>
      </c>
      <c r="C250" s="290">
        <v>0</v>
      </c>
      <c r="D250" s="290">
        <v>0</v>
      </c>
      <c r="E250" s="291"/>
      <c r="F250" s="295">
        <v>0</v>
      </c>
      <c r="G250" s="296">
        <v>0</v>
      </c>
      <c r="H250" s="290">
        <v>0</v>
      </c>
      <c r="I250" s="299" t="s">
        <v>1351</v>
      </c>
      <c r="J250" s="299" t="s">
        <v>1351</v>
      </c>
      <c r="K250">
        <v>1</v>
      </c>
    </row>
    <row r="251" customFormat="1" hidden="1" spans="1:11">
      <c r="A251" s="237">
        <v>2340102</v>
      </c>
      <c r="B251" s="294" t="s">
        <v>1548</v>
      </c>
      <c r="C251" s="290">
        <v>0</v>
      </c>
      <c r="D251" s="290">
        <v>0</v>
      </c>
      <c r="E251" s="291"/>
      <c r="F251" s="295">
        <v>0</v>
      </c>
      <c r="G251" s="296">
        <v>0</v>
      </c>
      <c r="H251" s="290">
        <v>0</v>
      </c>
      <c r="I251" s="299" t="s">
        <v>1351</v>
      </c>
      <c r="J251" s="299" t="s">
        <v>1351</v>
      </c>
      <c r="K251">
        <v>1</v>
      </c>
    </row>
    <row r="252" customFormat="1" hidden="1" spans="1:11">
      <c r="A252" s="237">
        <v>2340103</v>
      </c>
      <c r="B252" s="294" t="s">
        <v>1549</v>
      </c>
      <c r="C252" s="290">
        <v>0</v>
      </c>
      <c r="D252" s="290">
        <v>0</v>
      </c>
      <c r="E252" s="291"/>
      <c r="F252" s="295">
        <v>0</v>
      </c>
      <c r="G252" s="296">
        <v>0</v>
      </c>
      <c r="H252" s="290">
        <v>0</v>
      </c>
      <c r="I252" s="299" t="s">
        <v>1351</v>
      </c>
      <c r="J252" s="299" t="s">
        <v>1351</v>
      </c>
      <c r="K252">
        <v>1</v>
      </c>
    </row>
    <row r="253" ht="25.15" hidden="1" customHeight="1" spans="1:11">
      <c r="A253" s="237">
        <v>2340104</v>
      </c>
      <c r="B253" s="294" t="s">
        <v>1550</v>
      </c>
      <c r="C253" s="290">
        <v>0</v>
      </c>
      <c r="D253" s="290">
        <v>0</v>
      </c>
      <c r="E253" s="291"/>
      <c r="F253" s="295">
        <v>0</v>
      </c>
      <c r="G253" s="296">
        <v>0</v>
      </c>
      <c r="H253" s="290">
        <v>0</v>
      </c>
      <c r="I253" s="299" t="s">
        <v>1351</v>
      </c>
      <c r="J253" s="299" t="s">
        <v>1351</v>
      </c>
      <c r="K253">
        <v>1</v>
      </c>
    </row>
    <row r="254" customFormat="1" ht="10.9" hidden="1" customHeight="1" spans="1:11">
      <c r="A254" s="237">
        <v>2340105</v>
      </c>
      <c r="B254" s="294" t="s">
        <v>1551</v>
      </c>
      <c r="C254" s="290">
        <v>0</v>
      </c>
      <c r="D254" s="290">
        <v>0</v>
      </c>
      <c r="E254" s="291"/>
      <c r="F254" s="295">
        <v>0</v>
      </c>
      <c r="G254" s="296">
        <v>0</v>
      </c>
      <c r="H254" s="290">
        <v>0</v>
      </c>
      <c r="I254" s="299" t="s">
        <v>1351</v>
      </c>
      <c r="J254" s="299" t="s">
        <v>1351</v>
      </c>
      <c r="K254">
        <v>1</v>
      </c>
    </row>
    <row r="255" hidden="1" spans="1:11">
      <c r="A255" s="237">
        <v>2340106</v>
      </c>
      <c r="B255" s="294" t="s">
        <v>1552</v>
      </c>
      <c r="C255" s="290">
        <v>0</v>
      </c>
      <c r="D255" s="290">
        <v>0</v>
      </c>
      <c r="E255" s="291"/>
      <c r="F255" s="295">
        <v>0</v>
      </c>
      <c r="G255" s="296">
        <v>0</v>
      </c>
      <c r="H255" s="290">
        <v>0</v>
      </c>
      <c r="I255" s="299" t="s">
        <v>1351</v>
      </c>
      <c r="J255" s="299" t="s">
        <v>1351</v>
      </c>
      <c r="K255">
        <v>1</v>
      </c>
    </row>
    <row r="256" hidden="1" spans="1:11">
      <c r="A256" s="237">
        <v>2340107</v>
      </c>
      <c r="B256" s="294" t="s">
        <v>1553</v>
      </c>
      <c r="C256" s="290">
        <v>0</v>
      </c>
      <c r="D256" s="290">
        <v>0</v>
      </c>
      <c r="E256" s="291"/>
      <c r="F256" s="295">
        <v>0</v>
      </c>
      <c r="G256" s="296">
        <v>0</v>
      </c>
      <c r="H256" s="290">
        <v>0</v>
      </c>
      <c r="I256" s="299" t="s">
        <v>1351</v>
      </c>
      <c r="J256" s="299" t="s">
        <v>1351</v>
      </c>
      <c r="K256">
        <v>1</v>
      </c>
    </row>
    <row r="257" customFormat="1" hidden="1" spans="1:11">
      <c r="A257" s="237">
        <v>2340108</v>
      </c>
      <c r="B257" s="294" t="s">
        <v>1554</v>
      </c>
      <c r="C257" s="290">
        <v>0</v>
      </c>
      <c r="D257" s="290">
        <v>0</v>
      </c>
      <c r="E257" s="291"/>
      <c r="F257" s="295">
        <v>0</v>
      </c>
      <c r="G257" s="296">
        <v>0</v>
      </c>
      <c r="H257" s="290">
        <v>0</v>
      </c>
      <c r="I257" s="299" t="s">
        <v>1351</v>
      </c>
      <c r="J257" s="299" t="s">
        <v>1351</v>
      </c>
      <c r="K257">
        <v>1</v>
      </c>
    </row>
    <row r="258" customFormat="1" hidden="1" spans="1:11">
      <c r="A258" s="237">
        <v>2340109</v>
      </c>
      <c r="B258" s="294" t="s">
        <v>1555</v>
      </c>
      <c r="C258" s="290">
        <v>0</v>
      </c>
      <c r="D258" s="290">
        <v>0</v>
      </c>
      <c r="E258" s="291"/>
      <c r="F258" s="295">
        <v>0</v>
      </c>
      <c r="G258" s="296">
        <v>0</v>
      </c>
      <c r="H258" s="290">
        <v>0</v>
      </c>
      <c r="I258" s="299" t="s">
        <v>1351</v>
      </c>
      <c r="J258" s="299" t="s">
        <v>1351</v>
      </c>
      <c r="K258">
        <v>1</v>
      </c>
    </row>
    <row r="259" customFormat="1" hidden="1" spans="1:11">
      <c r="A259" s="237">
        <v>2340110</v>
      </c>
      <c r="B259" s="294" t="s">
        <v>1556</v>
      </c>
      <c r="C259" s="290">
        <v>0</v>
      </c>
      <c r="D259" s="290">
        <v>0</v>
      </c>
      <c r="E259" s="291"/>
      <c r="F259" s="295">
        <v>0</v>
      </c>
      <c r="G259" s="296">
        <v>0</v>
      </c>
      <c r="H259" s="290">
        <v>0</v>
      </c>
      <c r="I259" s="299" t="s">
        <v>1351</v>
      </c>
      <c r="J259" s="299" t="s">
        <v>1351</v>
      </c>
      <c r="K259">
        <v>1</v>
      </c>
    </row>
    <row r="260" customFormat="1" hidden="1" spans="1:11">
      <c r="A260" s="237">
        <v>2340111</v>
      </c>
      <c r="B260" s="294" t="s">
        <v>1557</v>
      </c>
      <c r="C260" s="290">
        <v>0</v>
      </c>
      <c r="D260" s="290">
        <v>0</v>
      </c>
      <c r="E260" s="291"/>
      <c r="F260" s="295">
        <v>0</v>
      </c>
      <c r="G260" s="296">
        <v>0</v>
      </c>
      <c r="H260" s="290">
        <v>0</v>
      </c>
      <c r="I260" s="299" t="s">
        <v>1351</v>
      </c>
      <c r="J260" s="299" t="s">
        <v>1351</v>
      </c>
      <c r="K260">
        <v>1</v>
      </c>
    </row>
    <row r="261" customFormat="1" hidden="1" spans="1:11">
      <c r="A261" s="237">
        <v>2340199</v>
      </c>
      <c r="B261" s="294" t="s">
        <v>1558</v>
      </c>
      <c r="C261" s="290">
        <v>0</v>
      </c>
      <c r="D261" s="290">
        <v>0</v>
      </c>
      <c r="E261" s="291"/>
      <c r="F261" s="295">
        <v>0</v>
      </c>
      <c r="G261" s="296">
        <v>0</v>
      </c>
      <c r="H261" s="290">
        <v>0</v>
      </c>
      <c r="I261" s="299" t="s">
        <v>1351</v>
      </c>
      <c r="J261" s="299" t="s">
        <v>1351</v>
      </c>
      <c r="K261">
        <v>1</v>
      </c>
    </row>
    <row r="262" customFormat="1" hidden="1" spans="1:11">
      <c r="A262" s="237">
        <v>23402</v>
      </c>
      <c r="B262" s="289" t="s">
        <v>1559</v>
      </c>
      <c r="C262" s="290">
        <f>SUM(C263:C268)</f>
        <v>0</v>
      </c>
      <c r="D262" s="290">
        <v>0</v>
      </c>
      <c r="E262" s="291">
        <v>0</v>
      </c>
      <c r="F262" s="295">
        <v>0</v>
      </c>
      <c r="G262" s="296">
        <v>0</v>
      </c>
      <c r="H262" s="290">
        <v>0</v>
      </c>
      <c r="I262" s="299" t="s">
        <v>1351</v>
      </c>
      <c r="J262" s="299" t="s">
        <v>1351</v>
      </c>
      <c r="K262">
        <v>1</v>
      </c>
    </row>
    <row r="263" customFormat="1" hidden="1" spans="1:11">
      <c r="A263" s="237">
        <v>2340201</v>
      </c>
      <c r="B263" s="294" t="s">
        <v>1223</v>
      </c>
      <c r="C263" s="290">
        <v>0</v>
      </c>
      <c r="D263" s="290">
        <v>0</v>
      </c>
      <c r="E263" s="291"/>
      <c r="F263" s="295">
        <v>0</v>
      </c>
      <c r="G263" s="296">
        <v>0</v>
      </c>
      <c r="H263" s="290">
        <v>0</v>
      </c>
      <c r="I263" s="299" t="s">
        <v>1351</v>
      </c>
      <c r="J263" s="299" t="s">
        <v>1351</v>
      </c>
      <c r="K263">
        <v>1</v>
      </c>
    </row>
    <row r="264" customFormat="1" hidden="1" spans="1:11">
      <c r="A264" s="237">
        <v>2340202</v>
      </c>
      <c r="B264" s="294" t="s">
        <v>1224</v>
      </c>
      <c r="C264" s="290">
        <v>0</v>
      </c>
      <c r="D264" s="290">
        <v>0</v>
      </c>
      <c r="E264" s="291"/>
      <c r="F264" s="295">
        <v>0</v>
      </c>
      <c r="G264" s="296">
        <v>0</v>
      </c>
      <c r="H264" s="290">
        <v>0</v>
      </c>
      <c r="I264" s="299" t="s">
        <v>1351</v>
      </c>
      <c r="J264" s="299" t="s">
        <v>1351</v>
      </c>
      <c r="K264">
        <v>1</v>
      </c>
    </row>
    <row r="265" customFormat="1" hidden="1" spans="1:11">
      <c r="A265" s="237">
        <v>2340203</v>
      </c>
      <c r="B265" s="294" t="s">
        <v>863</v>
      </c>
      <c r="C265" s="290">
        <v>0</v>
      </c>
      <c r="D265" s="290">
        <v>0</v>
      </c>
      <c r="E265" s="291"/>
      <c r="F265" s="295">
        <v>0</v>
      </c>
      <c r="G265" s="296">
        <v>0</v>
      </c>
      <c r="H265" s="290">
        <v>0</v>
      </c>
      <c r="I265" s="299" t="s">
        <v>1351</v>
      </c>
      <c r="J265" s="299" t="s">
        <v>1351</v>
      </c>
      <c r="K265">
        <v>1</v>
      </c>
    </row>
    <row r="266" hidden="1" spans="1:11">
      <c r="A266" s="237">
        <v>2340204</v>
      </c>
      <c r="B266" s="294" t="s">
        <v>1560</v>
      </c>
      <c r="C266" s="290">
        <v>0</v>
      </c>
      <c r="D266" s="290">
        <v>0</v>
      </c>
      <c r="E266" s="291"/>
      <c r="F266" s="295">
        <v>0</v>
      </c>
      <c r="G266" s="296">
        <v>0</v>
      </c>
      <c r="H266" s="290">
        <v>0</v>
      </c>
      <c r="I266" s="299" t="s">
        <v>1351</v>
      </c>
      <c r="J266" s="299" t="s">
        <v>1351</v>
      </c>
      <c r="K266">
        <v>1</v>
      </c>
    </row>
    <row r="267" hidden="1" spans="1:11">
      <c r="A267" s="237">
        <v>2340205</v>
      </c>
      <c r="B267" s="294" t="s">
        <v>1561</v>
      </c>
      <c r="C267" s="290">
        <v>0</v>
      </c>
      <c r="D267" s="290">
        <v>0</v>
      </c>
      <c r="E267" s="291"/>
      <c r="F267" s="295">
        <v>0</v>
      </c>
      <c r="G267" s="296">
        <v>0</v>
      </c>
      <c r="H267" s="290">
        <v>0</v>
      </c>
      <c r="I267" s="299" t="s">
        <v>1351</v>
      </c>
      <c r="J267" s="299" t="s">
        <v>1351</v>
      </c>
      <c r="K267">
        <v>1</v>
      </c>
    </row>
    <row r="268" customFormat="1" hidden="1" spans="1:11">
      <c r="A268" s="237">
        <v>2340299</v>
      </c>
      <c r="B268" s="294" t="s">
        <v>1562</v>
      </c>
      <c r="C268" s="290">
        <v>0</v>
      </c>
      <c r="D268" s="290">
        <v>0</v>
      </c>
      <c r="E268" s="291"/>
      <c r="F268" s="295">
        <v>0</v>
      </c>
      <c r="G268" s="296">
        <v>0</v>
      </c>
      <c r="H268" s="290">
        <v>0</v>
      </c>
      <c r="I268" s="299" t="s">
        <v>1351</v>
      </c>
      <c r="J268" s="299" t="s">
        <v>1351</v>
      </c>
      <c r="K268">
        <v>1</v>
      </c>
    </row>
    <row r="269" ht="15.6" customHeight="1" spans="1:10">
      <c r="A269" s="304" t="s">
        <v>1245</v>
      </c>
      <c r="B269" s="304"/>
      <c r="C269" s="304"/>
      <c r="D269" s="304"/>
      <c r="E269" s="304"/>
      <c r="F269" s="304"/>
      <c r="G269" s="304"/>
      <c r="H269" s="304"/>
      <c r="I269" s="304"/>
      <c r="J269" s="304"/>
    </row>
    <row r="270" ht="15.6" customHeight="1" spans="1:10">
      <c r="A270" s="305"/>
      <c r="B270" s="305"/>
      <c r="C270" s="306"/>
      <c r="D270" s="306"/>
      <c r="E270" s="307"/>
      <c r="F270" s="307"/>
      <c r="G270" s="306"/>
      <c r="H270" s="306"/>
      <c r="I270" s="305"/>
      <c r="J270" s="305"/>
    </row>
  </sheetData>
  <autoFilter ref="A5:K269">
    <filterColumn colId="10">
      <filters blank="1"/>
    </filterColumn>
  </autoFilter>
  <mergeCells count="3">
    <mergeCell ref="B2:I2"/>
    <mergeCell ref="H4:J4"/>
    <mergeCell ref="A269:J269"/>
  </mergeCells>
  <pageMargins left="0.239583333333333" right="0.239583333333333" top="0.589583333333333" bottom="0.589583333333333" header="0.309722222222222" footer="0.309722222222222"/>
  <pageSetup paperSize="9" scale="8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封面</vt:lpstr>
      <vt:lpstr>附件1</vt:lpstr>
      <vt:lpstr>附件2</vt:lpstr>
      <vt:lpstr>附件3 (2)</vt:lpstr>
      <vt:lpstr>附件3 </vt:lpstr>
      <vt:lpstr>附件4</vt:lpstr>
      <vt:lpstr>附件5</vt:lpstr>
      <vt:lpstr>附件6</vt:lpstr>
      <vt:lpstr>附件7</vt:lpstr>
      <vt:lpstr>附件8</vt:lpstr>
      <vt:lpstr>附件9</vt:lpstr>
      <vt:lpstr>附件10 </vt:lpstr>
      <vt:lpstr>附件11 </vt:lpstr>
      <vt:lpstr>附件12 </vt:lpstr>
      <vt:lpstr>附件13 </vt:lpstr>
      <vt:lpstr>附件14 </vt:lpstr>
      <vt:lpstr>附件15 </vt:lpstr>
      <vt:lpstr>基本支出草稿</vt:lpstr>
      <vt:lpstr>附件16 </vt:lpstr>
      <vt:lpstr>附件17 </vt:lpstr>
      <vt:lpstr>附件18</vt:lpstr>
      <vt:lpstr>附件19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PC</cp:lastModifiedBy>
  <cp:revision>1</cp:revision>
  <dcterms:created xsi:type="dcterms:W3CDTF">2012-01-03T03:50:00Z</dcterms:created>
  <cp:lastPrinted>2023-07-17T07:51:00Z</cp:lastPrinted>
  <dcterms:modified xsi:type="dcterms:W3CDTF">2023-10-24T02:00:14Z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y fmtid="{D5CDD505-2E9C-101B-9397-08002B2CF9AE}" pid="3" name="ICV">
    <vt:lpwstr>32A0131A33A64896AFFC16D161447ADE</vt:lpwstr>
  </property>
</Properties>
</file>